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228"/>
  <workbookPr/>
  <mc:AlternateContent xmlns:mc="http://schemas.openxmlformats.org/markup-compatibility/2006">
    <mc:Choice Requires="x15">
      <x15ac:absPath xmlns:x15ac="http://schemas.microsoft.com/office/spreadsheetml/2010/11/ac" url="D:\OneDrive\Concursos\Concurso TRF 2º Região\"/>
    </mc:Choice>
  </mc:AlternateContent>
  <xr:revisionPtr revIDLastSave="0" documentId="EEE70C7ED3BA59132EF6F8288785E4B455323C72" xr6:coauthVersionLast="20" xr6:coauthVersionMax="20" xr10:uidLastSave="{00000000-0000-0000-0000-000000000000}"/>
  <bookViews>
    <workbookView xWindow="0" yWindow="0" windowWidth="28800" windowHeight="12210" firstSheet="12" activeTab="12" xr2:uid="{00000000-000D-0000-FFFF-FFFF00000000}"/>
  </bookViews>
  <sheets>
    <sheet name="CICLO 1-D1 A D8" sheetId="6" r:id="rId1"/>
    <sheet name="CICLO 2-D9 A D16" sheetId="11" r:id="rId2"/>
    <sheet name="CICLO 3-D17 A 24" sheetId="12" r:id="rId3"/>
    <sheet name="CICLO 4-D25 A D32" sheetId="13" r:id="rId4"/>
    <sheet name="CICLO 5-D33 A D40" sheetId="14" r:id="rId5"/>
    <sheet name="CICLO 6-D41 A D48" sheetId="15" r:id="rId6"/>
    <sheet name="CICLO 7-D49 A D56" sheetId="16" r:id="rId7"/>
    <sheet name="CICLO 8-D57 A D64" sheetId="17" r:id="rId8"/>
    <sheet name="CICLO 9-D65 A D72" sheetId="18" r:id="rId9"/>
    <sheet name="CICLO 10-D73 A D80" sheetId="19" r:id="rId10"/>
    <sheet name="CICLO 11-D81 A D88" sheetId="20" r:id="rId11"/>
    <sheet name="CICLO12-D89 A D97-PROVA TRF2 " sheetId="22" r:id="rId12"/>
    <sheet name="CICLO 13-D98 A D103-PROVA ALERJ" sheetId="21" r:id="rId13"/>
    <sheet name="Tempo Prova" sheetId="5" r:id="rId14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9" i="21" l="1"/>
  <c r="H87" i="21"/>
  <c r="F85" i="21"/>
  <c r="F58" i="21"/>
  <c r="F57" i="21"/>
  <c r="F47" i="21"/>
  <c r="F42" i="21"/>
  <c r="F32" i="21"/>
  <c r="F27" i="21"/>
  <c r="F17" i="21"/>
  <c r="F13" i="21"/>
  <c r="F12" i="21"/>
  <c r="F11" i="21"/>
  <c r="H12" i="21"/>
  <c r="F9" i="21"/>
  <c r="A90" i="22"/>
  <c r="A89" i="22"/>
  <c r="A88" i="22"/>
  <c r="A87" i="22"/>
  <c r="A93" i="22"/>
  <c r="A94" i="22"/>
  <c r="F84" i="22"/>
  <c r="A84" i="22"/>
  <c r="H79" i="22"/>
  <c r="F76" i="22"/>
  <c r="F77" i="22"/>
  <c r="H71" i="22"/>
  <c r="F71" i="22"/>
  <c r="A71" i="22"/>
  <c r="H67" i="22"/>
  <c r="F67" i="22"/>
  <c r="H66" i="22"/>
  <c r="H64" i="22"/>
  <c r="F64" i="22"/>
  <c r="H62" i="22"/>
  <c r="F62" i="22"/>
  <c r="A62" i="22"/>
  <c r="H59" i="22"/>
  <c r="H58" i="22"/>
  <c r="F57" i="22"/>
  <c r="A51" i="22"/>
  <c r="H50" i="22"/>
  <c r="H49" i="22"/>
  <c r="H48" i="22"/>
  <c r="H47" i="22"/>
  <c r="H46" i="22"/>
  <c r="F46" i="22"/>
  <c r="F45" i="22"/>
  <c r="H41" i="22"/>
  <c r="H51" i="22"/>
  <c r="F41" i="22"/>
  <c r="F51" i="22"/>
  <c r="H35" i="22"/>
  <c r="F35" i="22"/>
  <c r="A35" i="22"/>
  <c r="H32" i="22"/>
  <c r="F29" i="22"/>
  <c r="H27" i="22"/>
  <c r="F27" i="22"/>
  <c r="A27" i="22"/>
  <c r="F23" i="22"/>
  <c r="H22" i="22"/>
  <c r="H21" i="22"/>
  <c r="F19" i="22"/>
  <c r="F17" i="22"/>
  <c r="A17" i="22"/>
  <c r="F16" i="22"/>
  <c r="F15" i="22"/>
  <c r="H14" i="22"/>
  <c r="H17" i="22"/>
  <c r="F14" i="22"/>
  <c r="F9" i="22"/>
  <c r="F85" i="22"/>
  <c r="A9" i="22"/>
  <c r="A85" i="22"/>
  <c r="H8" i="22"/>
  <c r="H7" i="22"/>
  <c r="H5" i="22"/>
  <c r="H9" i="22"/>
  <c r="H4" i="22"/>
  <c r="F84" i="21"/>
  <c r="H87" i="22"/>
  <c r="J89" i="22"/>
  <c r="F36" i="22"/>
  <c r="F77" i="21"/>
  <c r="F62" i="21"/>
  <c r="F51" i="21"/>
  <c r="H51" i="21"/>
  <c r="A90" i="21"/>
  <c r="A89" i="21"/>
  <c r="A88" i="21"/>
  <c r="A87" i="21"/>
  <c r="A93" i="21"/>
  <c r="A94" i="21"/>
  <c r="A84" i="21"/>
  <c r="H71" i="21"/>
  <c r="F71" i="21"/>
  <c r="A71" i="21"/>
  <c r="H62" i="21"/>
  <c r="A62" i="21"/>
  <c r="A51" i="21"/>
  <c r="H35" i="21"/>
  <c r="F35" i="21"/>
  <c r="A35" i="21"/>
  <c r="H27" i="21"/>
  <c r="A27" i="21"/>
  <c r="H17" i="21"/>
  <c r="A17" i="21"/>
  <c r="A9" i="21"/>
  <c r="H9" i="21"/>
  <c r="F75" i="20"/>
  <c r="F76" i="20"/>
  <c r="F75" i="19"/>
  <c r="A85" i="21"/>
  <c r="F36" i="21"/>
  <c r="F60" i="20"/>
  <c r="F69" i="20"/>
  <c r="H68" i="20"/>
  <c r="F49" i="20"/>
  <c r="F43" i="20"/>
  <c r="F36" i="20"/>
  <c r="F35" i="20"/>
  <c r="F29" i="20"/>
  <c r="F17" i="20"/>
  <c r="H7" i="20"/>
  <c r="H6" i="20"/>
  <c r="H5" i="20"/>
  <c r="F3" i="20"/>
  <c r="F9" i="20"/>
  <c r="A81" i="20"/>
  <c r="A80" i="20"/>
  <c r="A79" i="20"/>
  <c r="A78" i="20"/>
  <c r="A75" i="20"/>
  <c r="F66" i="20"/>
  <c r="A66" i="20"/>
  <c r="H66" i="20"/>
  <c r="H57" i="20"/>
  <c r="F57" i="20"/>
  <c r="A57" i="20"/>
  <c r="H49" i="20"/>
  <c r="A49" i="20"/>
  <c r="A35" i="20"/>
  <c r="H35" i="20"/>
  <c r="F27" i="20"/>
  <c r="A27" i="20"/>
  <c r="H27" i="20"/>
  <c r="A17" i="20"/>
  <c r="H17" i="20"/>
  <c r="H9" i="20"/>
  <c r="A9" i="20"/>
  <c r="H78" i="20"/>
  <c r="J80" i="20"/>
  <c r="A76" i="20"/>
  <c r="A84" i="20"/>
  <c r="A85" i="20"/>
  <c r="H77" i="19"/>
  <c r="J79" i="19"/>
  <c r="F68" i="19"/>
  <c r="F36" i="19"/>
  <c r="F66" i="19"/>
  <c r="H65" i="19"/>
  <c r="F63" i="19"/>
  <c r="H62" i="19"/>
  <c r="H60" i="19"/>
  <c r="F59" i="19"/>
  <c r="F52" i="19"/>
  <c r="F44" i="19"/>
  <c r="F42" i="19"/>
  <c r="F65" i="17"/>
  <c r="H77" i="18"/>
  <c r="H75" i="15"/>
  <c r="F32" i="19"/>
  <c r="F31" i="19"/>
  <c r="H31" i="19"/>
  <c r="F26" i="19"/>
  <c r="F15" i="17"/>
  <c r="F16" i="19"/>
  <c r="F14" i="19"/>
  <c r="F24" i="19"/>
  <c r="H20" i="19"/>
  <c r="H19" i="19"/>
  <c r="F12" i="19"/>
  <c r="H11" i="19"/>
  <c r="F9" i="19"/>
  <c r="H5" i="19"/>
  <c r="H4" i="19"/>
  <c r="H3" i="19"/>
  <c r="H68" i="18"/>
  <c r="H62" i="18"/>
  <c r="H61" i="18"/>
  <c r="H53" i="18"/>
  <c r="F58" i="18"/>
  <c r="F49" i="18"/>
  <c r="F35" i="18"/>
  <c r="F31" i="14"/>
  <c r="F56" i="17"/>
  <c r="F37" i="18"/>
  <c r="F46" i="17"/>
  <c r="F32" i="17"/>
  <c r="F66" i="17"/>
  <c r="F67" i="17"/>
  <c r="A44" i="14"/>
  <c r="H44" i="14"/>
  <c r="F44" i="14"/>
  <c r="F25" i="18"/>
  <c r="F9" i="18"/>
  <c r="F8" i="18"/>
  <c r="F17" i="18"/>
  <c r="H70" i="13"/>
  <c r="H69" i="12"/>
  <c r="H69" i="11"/>
  <c r="H71" i="6"/>
  <c r="F15" i="18"/>
  <c r="F11" i="18"/>
  <c r="H11" i="18"/>
  <c r="F4" i="18"/>
  <c r="F3" i="18"/>
  <c r="H72" i="17"/>
  <c r="F76" i="17"/>
  <c r="F70" i="17"/>
  <c r="F68" i="17"/>
  <c r="A59" i="17"/>
  <c r="F59" i="17"/>
  <c r="F54" i="17"/>
  <c r="H63" i="17"/>
  <c r="H55" i="17"/>
  <c r="F53" i="17"/>
  <c r="H53" i="17"/>
  <c r="F52" i="17"/>
  <c r="H52" i="17"/>
  <c r="H51" i="17"/>
  <c r="H43" i="17"/>
  <c r="H42" i="17"/>
  <c r="F41" i="17"/>
  <c r="H41" i="17"/>
  <c r="H30" i="17"/>
  <c r="H20" i="17"/>
  <c r="H29" i="17"/>
  <c r="H21" i="17"/>
  <c r="F19" i="17"/>
  <c r="F27" i="17"/>
  <c r="F16" i="17"/>
  <c r="F17" i="17"/>
  <c r="F32" i="14"/>
  <c r="F3" i="17"/>
  <c r="F72" i="16"/>
  <c r="H72" i="16"/>
  <c r="F68" i="16"/>
  <c r="F61" i="16"/>
  <c r="F53" i="16"/>
  <c r="F54" i="16"/>
  <c r="F59" i="16"/>
  <c r="F50" i="16"/>
  <c r="F43" i="16"/>
  <c r="F42" i="16"/>
  <c r="A28" i="16"/>
  <c r="F28" i="16"/>
  <c r="F15" i="16"/>
  <c r="F13" i="16"/>
  <c r="F17" i="16"/>
  <c r="H23" i="16"/>
  <c r="H22" i="16"/>
  <c r="H21" i="16"/>
  <c r="F12" i="16"/>
  <c r="H20" i="16"/>
  <c r="H19" i="16"/>
  <c r="F66" i="15"/>
  <c r="F62" i="15"/>
  <c r="F60" i="15"/>
  <c r="F32" i="15"/>
  <c r="F46" i="15"/>
  <c r="H30" i="15"/>
  <c r="F24" i="14"/>
  <c r="A80" i="19"/>
  <c r="A79" i="19"/>
  <c r="A78" i="19"/>
  <c r="A77" i="19"/>
  <c r="H74" i="19"/>
  <c r="F74" i="19"/>
  <c r="A74" i="19"/>
  <c r="H66" i="19"/>
  <c r="A66" i="19"/>
  <c r="H57" i="19"/>
  <c r="F57" i="19"/>
  <c r="A57" i="19"/>
  <c r="H49" i="19"/>
  <c r="F49" i="19"/>
  <c r="A49" i="19"/>
  <c r="H35" i="19"/>
  <c r="F35" i="19"/>
  <c r="A35" i="19"/>
  <c r="H27" i="19"/>
  <c r="F27" i="19"/>
  <c r="A27" i="19"/>
  <c r="H17" i="19"/>
  <c r="F17" i="19"/>
  <c r="A17" i="19"/>
  <c r="H9" i="19"/>
  <c r="A9" i="19"/>
  <c r="A80" i="18"/>
  <c r="A79" i="18"/>
  <c r="A78" i="18"/>
  <c r="A77" i="18"/>
  <c r="A83" i="18"/>
  <c r="A84" i="18"/>
  <c r="H74" i="18"/>
  <c r="F74" i="18"/>
  <c r="A74" i="18"/>
  <c r="H66" i="18"/>
  <c r="F66" i="18"/>
  <c r="A66" i="18"/>
  <c r="H59" i="18"/>
  <c r="F59" i="18"/>
  <c r="A59" i="18"/>
  <c r="H51" i="18"/>
  <c r="F51" i="18"/>
  <c r="A51" i="18"/>
  <c r="H37" i="18"/>
  <c r="A37" i="18"/>
  <c r="H27" i="18"/>
  <c r="F27" i="18"/>
  <c r="A27" i="18"/>
  <c r="H17" i="18"/>
  <c r="A17" i="18"/>
  <c r="H9" i="18"/>
  <c r="A9" i="18"/>
  <c r="A75" i="18"/>
  <c r="A85" i="17"/>
  <c r="A86" i="17"/>
  <c r="A82" i="17"/>
  <c r="A81" i="17"/>
  <c r="A80" i="17"/>
  <c r="A79" i="17"/>
  <c r="H76" i="17"/>
  <c r="A76" i="17"/>
  <c r="H68" i="17"/>
  <c r="A68" i="17"/>
  <c r="H59" i="17"/>
  <c r="H49" i="17"/>
  <c r="F49" i="17"/>
  <c r="A49" i="17"/>
  <c r="H35" i="17"/>
  <c r="F35" i="17"/>
  <c r="A35" i="17"/>
  <c r="H27" i="17"/>
  <c r="A27" i="17"/>
  <c r="H17" i="17"/>
  <c r="A17" i="17"/>
  <c r="H9" i="17"/>
  <c r="F9" i="17"/>
  <c r="A9" i="17"/>
  <c r="A82" i="16"/>
  <c r="A81" i="16"/>
  <c r="A80" i="16"/>
  <c r="A79" i="16"/>
  <c r="H76" i="16"/>
  <c r="F76" i="16"/>
  <c r="A76" i="16"/>
  <c r="H68" i="16"/>
  <c r="A68" i="16"/>
  <c r="A59" i="16"/>
  <c r="H59" i="16"/>
  <c r="H50" i="16"/>
  <c r="A50" i="16"/>
  <c r="H36" i="16"/>
  <c r="F36" i="16"/>
  <c r="H79" i="16"/>
  <c r="A36" i="16"/>
  <c r="H28" i="16"/>
  <c r="H17" i="16"/>
  <c r="A17" i="16"/>
  <c r="H9" i="16"/>
  <c r="A9" i="16"/>
  <c r="F9" i="16"/>
  <c r="A75" i="19"/>
  <c r="A83" i="19"/>
  <c r="A84" i="19"/>
  <c r="H79" i="17"/>
  <c r="J79" i="18"/>
  <c r="F36" i="17"/>
  <c r="F77" i="17"/>
  <c r="F38" i="18"/>
  <c r="A77" i="17"/>
  <c r="F75" i="18"/>
  <c r="A77" i="16"/>
  <c r="A85" i="16"/>
  <c r="A86" i="16"/>
  <c r="F77" i="16"/>
  <c r="F37" i="16"/>
  <c r="F49" i="15"/>
  <c r="F45" i="15"/>
  <c r="H41" i="15"/>
  <c r="H23" i="15"/>
  <c r="H20" i="15"/>
  <c r="F6" i="15"/>
  <c r="H42" i="15"/>
  <c r="A49" i="15"/>
  <c r="F35" i="15"/>
  <c r="H43" i="15"/>
  <c r="F27" i="15"/>
  <c r="H29" i="15"/>
  <c r="F19" i="15"/>
  <c r="A78" i="15"/>
  <c r="A77" i="15"/>
  <c r="A76" i="15"/>
  <c r="A75" i="15"/>
  <c r="F72" i="15"/>
  <c r="A72" i="15"/>
  <c r="H72" i="15"/>
  <c r="H64" i="15"/>
  <c r="F64" i="15"/>
  <c r="A64" i="15"/>
  <c r="H57" i="15"/>
  <c r="F57" i="15"/>
  <c r="A57" i="15"/>
  <c r="H49" i="15"/>
  <c r="H35" i="15"/>
  <c r="A35" i="15"/>
  <c r="A27" i="15"/>
  <c r="H27" i="15"/>
  <c r="A17" i="15"/>
  <c r="F17" i="15"/>
  <c r="H17" i="15"/>
  <c r="H9" i="15"/>
  <c r="F9" i="15"/>
  <c r="A9" i="15"/>
  <c r="A73" i="15"/>
  <c r="A81" i="15"/>
  <c r="A82" i="15"/>
  <c r="F36" i="15"/>
  <c r="F73" i="15"/>
  <c r="A67" i="14"/>
  <c r="H62" i="14"/>
  <c r="H61" i="14"/>
  <c r="H39" i="14"/>
  <c r="H40" i="14"/>
  <c r="F23" i="14"/>
  <c r="F16" i="14"/>
  <c r="H27" i="14"/>
  <c r="F21" i="14"/>
  <c r="H21" i="14"/>
  <c r="A25" i="14"/>
  <c r="H20" i="14"/>
  <c r="H19" i="14"/>
  <c r="F14" i="14"/>
  <c r="F17" i="14"/>
  <c r="H12" i="14"/>
  <c r="H11" i="14"/>
  <c r="F9" i="14"/>
  <c r="A9" i="14"/>
  <c r="H4" i="14"/>
  <c r="H5" i="14"/>
  <c r="H3" i="14"/>
  <c r="A73" i="14"/>
  <c r="A72" i="14"/>
  <c r="A71" i="14"/>
  <c r="A70" i="14"/>
  <c r="H67" i="14"/>
  <c r="F67" i="14"/>
  <c r="H59" i="14"/>
  <c r="F59" i="14"/>
  <c r="A59" i="14"/>
  <c r="H52" i="14"/>
  <c r="F52" i="14"/>
  <c r="A52" i="14"/>
  <c r="A33" i="14"/>
  <c r="F33" i="14"/>
  <c r="H33" i="14"/>
  <c r="H25" i="14"/>
  <c r="F25" i="14"/>
  <c r="H17" i="14"/>
  <c r="A17" i="14"/>
  <c r="F68" i="13"/>
  <c r="F41" i="12"/>
  <c r="F49" i="12"/>
  <c r="F50" i="13"/>
  <c r="H70" i="14"/>
  <c r="H9" i="14"/>
  <c r="A76" i="14"/>
  <c r="A77" i="14"/>
  <c r="A68" i="14"/>
  <c r="F34" i="14"/>
  <c r="F68" i="14"/>
  <c r="F15" i="13"/>
  <c r="F7" i="13"/>
  <c r="F59" i="13"/>
  <c r="F57" i="12"/>
  <c r="F50" i="12"/>
  <c r="F23" i="13"/>
  <c r="F44" i="13"/>
  <c r="F42" i="13"/>
  <c r="H41" i="13"/>
  <c r="H40" i="13"/>
  <c r="H39" i="13"/>
  <c r="H38" i="13"/>
  <c r="F32" i="13"/>
  <c r="F69" i="6"/>
  <c r="H29" i="13"/>
  <c r="F31" i="13"/>
  <c r="A32" i="13"/>
  <c r="H28" i="13"/>
  <c r="H27" i="13"/>
  <c r="H26" i="13"/>
  <c r="A73" i="13"/>
  <c r="A72" i="13"/>
  <c r="A71" i="13"/>
  <c r="A70" i="13"/>
  <c r="F67" i="13"/>
  <c r="A67" i="13"/>
  <c r="H67" i="13"/>
  <c r="H59" i="13"/>
  <c r="A59" i="13"/>
  <c r="H52" i="13"/>
  <c r="A52" i="13"/>
  <c r="F52" i="13"/>
  <c r="A44" i="13"/>
  <c r="H44" i="13"/>
  <c r="H32" i="13"/>
  <c r="F24" i="13"/>
  <c r="A24" i="13"/>
  <c r="H24" i="13"/>
  <c r="A16" i="13"/>
  <c r="H16" i="13"/>
  <c r="F16" i="13"/>
  <c r="H8" i="13"/>
  <c r="A8" i="13"/>
  <c r="F8" i="13"/>
  <c r="F33" i="13"/>
  <c r="A68" i="13"/>
  <c r="A76" i="13"/>
  <c r="A77" i="13"/>
  <c r="F51" i="12"/>
  <c r="H40" i="12"/>
  <c r="H39" i="12"/>
  <c r="F32" i="12"/>
  <c r="H29" i="12"/>
  <c r="F30" i="12"/>
  <c r="F22" i="12"/>
  <c r="F67" i="11"/>
  <c r="H38" i="12"/>
  <c r="H28" i="12"/>
  <c r="H26" i="12"/>
  <c r="F24" i="12"/>
  <c r="H27" i="12"/>
  <c r="H20" i="12"/>
  <c r="H19" i="12"/>
  <c r="H18" i="12"/>
  <c r="F16" i="12"/>
  <c r="F10" i="12"/>
  <c r="F6" i="12"/>
  <c r="H12" i="12"/>
  <c r="H11" i="12"/>
  <c r="H10" i="12"/>
  <c r="A72" i="12"/>
  <c r="A71" i="12"/>
  <c r="A70" i="12"/>
  <c r="A69" i="12"/>
  <c r="F66" i="12"/>
  <c r="A66" i="12"/>
  <c r="H60" i="12"/>
  <c r="H66" i="12"/>
  <c r="F58" i="12"/>
  <c r="A58" i="12"/>
  <c r="H53" i="12"/>
  <c r="H58" i="12"/>
  <c r="H51" i="12"/>
  <c r="A51" i="12"/>
  <c r="F43" i="12"/>
  <c r="A43" i="12"/>
  <c r="H43" i="12"/>
  <c r="H32" i="12"/>
  <c r="F33" i="12"/>
  <c r="A32" i="12"/>
  <c r="A24" i="12"/>
  <c r="H24" i="12"/>
  <c r="A16" i="12"/>
  <c r="A8" i="12"/>
  <c r="F8" i="12"/>
  <c r="H8" i="12"/>
  <c r="F6" i="11"/>
  <c r="F59" i="6"/>
  <c r="F67" i="12"/>
  <c r="H16" i="12"/>
  <c r="A75" i="12"/>
  <c r="A76" i="12"/>
  <c r="A67" i="12"/>
  <c r="F66" i="11"/>
  <c r="A66" i="11"/>
  <c r="H61" i="11"/>
  <c r="F65" i="11"/>
  <c r="H60" i="11"/>
  <c r="F57" i="11"/>
  <c r="F31" i="11"/>
  <c r="F50" i="11"/>
  <c r="H53" i="11"/>
  <c r="F42" i="11"/>
  <c r="F32" i="11"/>
  <c r="F23" i="11"/>
  <c r="F45" i="11"/>
  <c r="H39" i="11"/>
  <c r="H18" i="11"/>
  <c r="H10" i="11"/>
  <c r="H5" i="11"/>
  <c r="H4" i="11"/>
  <c r="H3" i="11"/>
  <c r="A8" i="11"/>
  <c r="F8" i="11"/>
  <c r="A8" i="6"/>
  <c r="A16" i="6"/>
  <c r="A24" i="6"/>
  <c r="A32" i="6"/>
  <c r="A53" i="6"/>
  <c r="A68" i="6"/>
  <c r="H8" i="11"/>
  <c r="H62" i="6"/>
  <c r="H63" i="6"/>
  <c r="F57" i="6"/>
  <c r="F60" i="6"/>
  <c r="H57" i="6"/>
  <c r="H55" i="6"/>
  <c r="F52" i="6"/>
  <c r="F53" i="6"/>
  <c r="F45" i="6"/>
  <c r="H49" i="6"/>
  <c r="H48" i="6"/>
  <c r="H47" i="6"/>
  <c r="F42" i="6"/>
  <c r="H42" i="6"/>
  <c r="Q9" i="6"/>
  <c r="H40" i="6"/>
  <c r="H39" i="6"/>
  <c r="H38" i="6"/>
  <c r="F33" i="6"/>
  <c r="H27" i="6"/>
  <c r="H26" i="6"/>
  <c r="F20" i="6"/>
  <c r="H18" i="6"/>
  <c r="H10" i="6"/>
  <c r="F13" i="6"/>
  <c r="F4" i="6"/>
  <c r="H3" i="6"/>
  <c r="A72" i="11"/>
  <c r="A71" i="11"/>
  <c r="A70" i="11"/>
  <c r="A69" i="11"/>
  <c r="H66" i="11"/>
  <c r="H58" i="11"/>
  <c r="F58" i="11"/>
  <c r="A58" i="11"/>
  <c r="H51" i="11"/>
  <c r="F51" i="11"/>
  <c r="A51" i="11"/>
  <c r="H43" i="11"/>
  <c r="F43" i="11"/>
  <c r="A43" i="11"/>
  <c r="H32" i="11"/>
  <c r="A32" i="11"/>
  <c r="H24" i="11"/>
  <c r="F24" i="11"/>
  <c r="A24" i="11"/>
  <c r="H16" i="11"/>
  <c r="F16" i="11"/>
  <c r="A16" i="11"/>
  <c r="G12" i="5"/>
  <c r="F33" i="11"/>
  <c r="A75" i="11"/>
  <c r="A76" i="11"/>
  <c r="A67" i="11"/>
  <c r="F68" i="6"/>
  <c r="F32" i="6"/>
  <c r="A74" i="6"/>
  <c r="A73" i="6"/>
  <c r="A72" i="6"/>
  <c r="A71" i="6"/>
  <c r="F16" i="6"/>
  <c r="A77" i="6"/>
  <c r="A78" i="6"/>
  <c r="F24" i="6"/>
  <c r="A60" i="6"/>
  <c r="A45" i="6"/>
  <c r="F8" i="6"/>
  <c r="A69" i="6"/>
  <c r="H68" i="6"/>
  <c r="H53" i="6"/>
  <c r="H60" i="6"/>
  <c r="H32" i="6"/>
  <c r="H16" i="6"/>
  <c r="H8" i="6"/>
  <c r="H24" i="6"/>
  <c r="H45" i="6"/>
  <c r="F12" i="5"/>
</calcChain>
</file>

<file path=xl/sharedStrings.xml><?xml version="1.0" encoding="utf-8"?>
<sst xmlns="http://schemas.openxmlformats.org/spreadsheetml/2006/main" count="2872" uniqueCount="619">
  <si>
    <t>PLANO DE ESTUDOS - TRF/RJ CICLO 1</t>
  </si>
  <si>
    <t>REVISÕES DE 1 DIA E 7 DIAS</t>
  </si>
  <si>
    <t>PORTUGUÊS</t>
  </si>
  <si>
    <t>RACIOCÍNIO LÓGICO</t>
  </si>
  <si>
    <t>D. ADMINISTRATIVO</t>
  </si>
  <si>
    <t>D. CONSTITUCIONAL</t>
  </si>
  <si>
    <t>D. PENAL</t>
  </si>
  <si>
    <t>SUSTENTABILIDADE</t>
  </si>
  <si>
    <t>ARQUITETURA</t>
  </si>
  <si>
    <t>CH (min.)</t>
  </si>
  <si>
    <t>D 01 - TERÇA 01/11</t>
  </si>
  <si>
    <t>CH (efet.)</t>
  </si>
  <si>
    <t>AULA</t>
  </si>
  <si>
    <t>LIDAS</t>
  </si>
  <si>
    <t>INÍCIO</t>
  </si>
  <si>
    <t>FIM</t>
  </si>
  <si>
    <t>R01</t>
  </si>
  <si>
    <t>R02</t>
  </si>
  <si>
    <t>R03</t>
  </si>
  <si>
    <t>OBSERVAÇÕES</t>
  </si>
  <si>
    <t>/</t>
  </si>
  <si>
    <t>ARQ - MANUAL DO ARQUITETO</t>
  </si>
  <si>
    <t>CAU</t>
  </si>
  <si>
    <t>OK</t>
  </si>
  <si>
    <t>RELI</t>
  </si>
  <si>
    <t>ARQ - Execução de Obras e Técnicas Construtivas &gt; Argamassas, Pisos e Revestimentos</t>
  </si>
  <si>
    <t>51 QUESTÕES ARQCONCURSOS</t>
  </si>
  <si>
    <t>TOTAIS</t>
  </si>
  <si>
    <t>EXERCÍCIOS ARQ.</t>
  </si>
  <si>
    <t>D 02 - QUARTA 02/11</t>
  </si>
  <si>
    <t>ARQ - ACESSIBILIDADE</t>
  </si>
  <si>
    <t>ARQ-PROJETO ARQUITETÔNICO</t>
  </si>
  <si>
    <t>ARQ - PESQUISA CONFORTO</t>
  </si>
  <si>
    <t>REVISÃO D 01</t>
  </si>
  <si>
    <t>D 03 - SEXTA 04/11</t>
  </si>
  <si>
    <t>DIREITO PENAL (vídeos-aulas)</t>
  </si>
  <si>
    <t>REVISÃO D 02</t>
  </si>
  <si>
    <t>D 04 - SÁBADO 05/11</t>
  </si>
  <si>
    <t>NBR9050</t>
  </si>
  <si>
    <t>LI MARCAÇÕES</t>
  </si>
  <si>
    <t>NBR13532</t>
  </si>
  <si>
    <t>10 QUESTÕES DO LIVRO DE EXERCÍCIOS</t>
  </si>
  <si>
    <t>REVISÃO D 03</t>
  </si>
  <si>
    <t>MÉDIA</t>
  </si>
  <si>
    <t>D 05 - DOMINGO 06/11</t>
  </si>
  <si>
    <t>RESUMO E EXERCÍCIOS (14-PAG.3)</t>
  </si>
  <si>
    <t>ATÉ 17 (15 QUESTÕES)</t>
  </si>
  <si>
    <t>NBR13531</t>
  </si>
  <si>
    <t>ARQ - TOPOGRAFIA - PESQUISA E PROVAS</t>
  </si>
  <si>
    <t>ARQ - TOPOGRAFIA - PUC/PR AP. 01</t>
  </si>
  <si>
    <t>66 QUESTÕES ARQCONCURS</t>
  </si>
  <si>
    <t>REVISÃO D 04</t>
  </si>
  <si>
    <t>D 06 - SEGUNDA 07/11</t>
  </si>
  <si>
    <t>LI MARCAÇÕES/EXERCÍCIOS</t>
  </si>
  <si>
    <t>ARQ - TÉCNICAS CONSTRUTIVAS-EDIFICAÇÕES - SINDUSCON-RJ</t>
  </si>
  <si>
    <t>PRINCIPAIS NORMAS TÉCNICAS</t>
  </si>
  <si>
    <t xml:space="preserve">ARQ - EXECUÇÃO DE OBRAS </t>
  </si>
  <si>
    <t>PESQUISA</t>
  </si>
  <si>
    <t>REVISÃO D 05 (PROJ.ARQ./NBR9050/TOP)</t>
  </si>
  <si>
    <t>D 07 - TERÇA 08/11</t>
  </si>
  <si>
    <t>OK-TERMINEI</t>
  </si>
  <si>
    <t>ARQ - EXECUÇÃO DE OBRAS-apostila UFJF</t>
  </si>
  <si>
    <t>CONSTRUÇÃO DE EDIFÍCIOS</t>
  </si>
  <si>
    <t>EXERCÍCIOS ARQCONCURSOS/LI MARCAÇÕES</t>
  </si>
  <si>
    <t>RLM - AULÃO AO VIVO</t>
  </si>
  <si>
    <t>REVISÃO D 06 (TOP/NBR 9050)</t>
  </si>
  <si>
    <t>D 08 - QUARTA 09/11</t>
  </si>
  <si>
    <t>ARQ - TOPOGRAFIA</t>
  </si>
  <si>
    <t>NBR 13133</t>
  </si>
  <si>
    <t>RESUMO/20 QUESTÕES ARQCONCURSOS</t>
  </si>
  <si>
    <t>REVISÃO D 07</t>
  </si>
  <si>
    <t>média CH</t>
  </si>
  <si>
    <t>TOTAL</t>
  </si>
  <si>
    <t>NOÇÕES DE DIREITO CONSTITUCIONAL</t>
  </si>
  <si>
    <t>NOÇÕES DE DIREITO ADMINISTRATIVO</t>
  </si>
  <si>
    <t>NOÇÕES DE DIREITO PENAL</t>
  </si>
  <si>
    <t>NOÇÕES DE SUSTENTABILIDADE</t>
  </si>
  <si>
    <t xml:space="preserve"> MAIS REVISÕES</t>
  </si>
  <si>
    <t>PLANO DE ESTUDOS - TRF/RJ CICLO 2</t>
  </si>
  <si>
    <t>MED.</t>
  </si>
  <si>
    <t>D 09 - QUINTA 10/11</t>
  </si>
  <si>
    <t>LI MARCAÇÕES/EXERCÍCIOS ARQCONCURSOS</t>
  </si>
  <si>
    <t>*</t>
  </si>
  <si>
    <t>REVISÃO D 08 (EXE OBRAS)</t>
  </si>
  <si>
    <t>D 10 - SEXTA 11/11</t>
  </si>
  <si>
    <t>DIREITO PENAL - VÍDEOS-AULAS</t>
  </si>
  <si>
    <t xml:space="preserve">REVISÃO D 09 (NBR9050) </t>
  </si>
  <si>
    <t>D 11 - SÁBADO 12/11</t>
  </si>
  <si>
    <t>REVISÃO D 10</t>
  </si>
  <si>
    <t>REVISÃO D 04 (PROJ.ARQ./NBR 9050)</t>
  </si>
  <si>
    <t>D 12 - DOMINGO 13/11</t>
  </si>
  <si>
    <t>SUSTENTABILIDADE - VÍDEOS-AULAS</t>
  </si>
  <si>
    <t>REVISÃO D 11</t>
  </si>
  <si>
    <t>REVISÃO D05(PROJ. ARQ./NBR 9050/TOP)</t>
  </si>
  <si>
    <t>D 13 - SEGUNDA 14/11</t>
  </si>
  <si>
    <t>DIREITO ADM. - VÍDEOS-AULAS (7)</t>
  </si>
  <si>
    <t>REVISÃO D 12</t>
  </si>
  <si>
    <t>D 14 - TERÇA 15/11</t>
  </si>
  <si>
    <t>AULÃO AO VIVO TRF 2º REGIÃO</t>
  </si>
  <si>
    <t>REVISÃO D 13</t>
  </si>
  <si>
    <t>REVISÃO D 07 (TOP/EXE OBRAS)</t>
  </si>
  <si>
    <t>D 15 - QUARTA 16/11</t>
  </si>
  <si>
    <t>REVISÃO D 14</t>
  </si>
  <si>
    <t>REVISÃO D 08 (EXE OBRAS/TOP)</t>
  </si>
  <si>
    <t>OBS.: ATUALIZEI AS REVISÕES</t>
  </si>
  <si>
    <t>D 16 - QUINTA 17/11</t>
  </si>
  <si>
    <t>ARQ - TOPOGRAFIA PARA ARQUITETOS</t>
  </si>
  <si>
    <t>APOSTILA</t>
  </si>
  <si>
    <t>REVISÃO D 15 (EXE OBRAS)</t>
  </si>
  <si>
    <t>REVISÃO D09 (EXE OBRAS/TOP/NBR 9050)</t>
  </si>
  <si>
    <t>PLANO DE ESTUDOS - TRF/RJ CICLO 3</t>
  </si>
  <si>
    <t>D 17 - SEXTA 18/11</t>
  </si>
  <si>
    <t>ARQ-COMP. GRÁFICA ARQ.</t>
  </si>
  <si>
    <t>EXERCÍCIOS ARQCONCURSOS</t>
  </si>
  <si>
    <t>REVISÃO D 16 (EXE OBRAS/TOP)</t>
  </si>
  <si>
    <t>REVISÃO D 10 (NBR9050)</t>
  </si>
  <si>
    <t>D 18 - SÁBADO 19/11</t>
  </si>
  <si>
    <t>ESTUDO POR OUTRAS APOSTILAS</t>
  </si>
  <si>
    <t xml:space="preserve">REVISÃO D 17 </t>
  </si>
  <si>
    <t>REVISÃO D 11 (NBR9050)</t>
  </si>
  <si>
    <t>D 19 - DOMINGO 20/11</t>
  </si>
  <si>
    <t>OK-TERMINEI/LI MARCAÇÕES</t>
  </si>
  <si>
    <t>REVISÃO D 18 (TOP/EXE/NBR9050)</t>
  </si>
  <si>
    <t>D 20 - SEGUNDA 21/11</t>
  </si>
  <si>
    <t>ARQ-SUSTENTABILIDADE</t>
  </si>
  <si>
    <t>DIRETRIZES ASBEA</t>
  </si>
  <si>
    <t>RELI / QUESTÕES ARQCONCURSOS</t>
  </si>
  <si>
    <t>RESUMO MP-DEC 7746/2012</t>
  </si>
  <si>
    <t>REVISÃO D 19 (NBR9050/TOP/EXE)</t>
  </si>
  <si>
    <t>REVISÃO D 13 (NBR9050)</t>
  </si>
  <si>
    <t>D 21 - TERÇA 22/11</t>
  </si>
  <si>
    <t>ARQ - TOPOGRAFIA-apostila Leica</t>
  </si>
  <si>
    <t>SIMPLIFICANDO LEVANTAMENTO TOPOGRÁFICO</t>
  </si>
  <si>
    <t>ARQ-PATRIMÔNIO HISTÓRICO</t>
  </si>
  <si>
    <t>Lei 6292/75 e Dec.Lei 25/37</t>
  </si>
  <si>
    <t>REVISÃO D 20 (SUST./TOP/NBR9050/SUST.)</t>
  </si>
  <si>
    <t>D 22 - QUARTA 23/11</t>
  </si>
  <si>
    <t>ANÁLISE DO EDITAL</t>
  </si>
  <si>
    <t>LEITURA</t>
  </si>
  <si>
    <t>SAIU O EDITAL!</t>
  </si>
  <si>
    <t>AULÃO AO VIVO</t>
  </si>
  <si>
    <t>PLANEJAMENTO DE OBRAS</t>
  </si>
  <si>
    <t>AULA AO VIVO BORA NA OBRA</t>
  </si>
  <si>
    <t>REVISÃO D 21 (SUST./PAT. HIST./TOP)</t>
  </si>
  <si>
    <t>D 23 - QUINTA 24/11</t>
  </si>
  <si>
    <t>AULA AO VIVO QUALI-A</t>
  </si>
  <si>
    <t>DIREITO PENAL</t>
  </si>
  <si>
    <t>VÍDEO-AULA</t>
  </si>
  <si>
    <t>REVISÃO D 22</t>
  </si>
  <si>
    <t>REVISÃO D 16 (TOP/EXE OBRAS)</t>
  </si>
  <si>
    <t>D 24 - SEXTA 25/11</t>
  </si>
  <si>
    <t>SEMANA INTENSIVÃO TRF - D. ADM.</t>
  </si>
  <si>
    <t>REVISÃO D 23</t>
  </si>
  <si>
    <t>REVISÃO D 17</t>
  </si>
  <si>
    <t>PLANO DE ESTUDOS - TRF/RJ CICLO 4</t>
  </si>
  <si>
    <t>D 25 - QUARTA 30/11</t>
  </si>
  <si>
    <t>SEMANA INTENSIVÃO TRF - D. PENAL</t>
  </si>
  <si>
    <t>SEMANA INTENSIVÃO TRF - D. PORT.</t>
  </si>
  <si>
    <t>REVISÃO D 24</t>
  </si>
  <si>
    <t>REVISÃO D 18 (TOP/EXE OBRAS/NBR 9050)</t>
  </si>
  <si>
    <t>D 26 - QUINTA 01/12</t>
  </si>
  <si>
    <t>SEMANA INTENSIVÃO TRF - SUSTENTABILIDADE</t>
  </si>
  <si>
    <t>REVISÃO D 25</t>
  </si>
  <si>
    <t>REVISÃO D 19(TOP/EXE OBRAS/NBR 9050)</t>
  </si>
  <si>
    <t>D 27 - SEXTA 02/12</t>
  </si>
  <si>
    <t>REVISÃO D 26</t>
  </si>
  <si>
    <t>REVISÃO D 20 (NBR 9050/SUST./TOP.)</t>
  </si>
  <si>
    <t>D 28 - SÁBADO 03/12</t>
  </si>
  <si>
    <t>LI MARCAÇÕES/FIZ EXERCÍCIOS</t>
  </si>
  <si>
    <t>TERMINEI/EXERCÍCIOS</t>
  </si>
  <si>
    <t>APOSTILA SENAI</t>
  </si>
  <si>
    <t>INSTRUÇÃO NORMATIVA 01/2015</t>
  </si>
  <si>
    <t>REVISÃO D 27</t>
  </si>
  <si>
    <t>REVISÃO D 21 (TOP/SUST./PAT. HIST.)</t>
  </si>
  <si>
    <t>D 29 - DOMINGO 04/12</t>
  </si>
  <si>
    <t>ARQ - PERÍCIAS</t>
  </si>
  <si>
    <t>NBR 13752</t>
  </si>
  <si>
    <t>EXERCÍCIOS ARQ-CONCURSOS</t>
  </si>
  <si>
    <t>REVISÃO D 28 (SUST./TOP/P. HIST.)</t>
  </si>
  <si>
    <t>D 30 - SEGUNDA 05/12</t>
  </si>
  <si>
    <t>SEMANA INTENSIVÃO TRF - PORTUGUÊS</t>
  </si>
  <si>
    <t>REVISÃO D 29 (PERÍCIAS/SUST./MANUAL CAU)</t>
  </si>
  <si>
    <t>D 31 - TERÇA 06/12</t>
  </si>
  <si>
    <t>SEMANA INTENSIVÃO TRF - RLM</t>
  </si>
  <si>
    <t>REVISÃO D 30</t>
  </si>
  <si>
    <t>REVISÃO D 01 (MANUAL CAU)</t>
  </si>
  <si>
    <t>D 32 - QUARTA 07/12</t>
  </si>
  <si>
    <t>COLOQUEI AS REVISÕES EM DIA</t>
  </si>
  <si>
    <t>REVISÃO D 31</t>
  </si>
  <si>
    <t>PLANO DE ESTUDOS - TRF/RJ CICLO 5</t>
  </si>
  <si>
    <t>D 33 - QUINTA 08/12</t>
  </si>
  <si>
    <t>REVISÃO D 32</t>
  </si>
  <si>
    <t>D 34 - SEXTA 09/12</t>
  </si>
  <si>
    <t>ESPECIFICAÇÃO TÉCNICA OBRA EXÉRCITO</t>
  </si>
  <si>
    <t>REVISÃO D 33 (NBR9050/TOP)</t>
  </si>
  <si>
    <t>REVISÃO D 04 (PROJ. ARQ./NBR 9050)</t>
  </si>
  <si>
    <t>D 35 - SÁBADO 10/12</t>
  </si>
  <si>
    <t>40</t>
  </si>
  <si>
    <t>REVISÃO D 34 (NBR9050)</t>
  </si>
  <si>
    <t>REVISÃO D 28 (TOP/SUST./PAT. HIST.)</t>
  </si>
  <si>
    <t>REVISÃO D 05 (NBR 9050/13532/13531/TOP)</t>
  </si>
  <si>
    <t>D 36 - DOMINGO 11/12</t>
  </si>
  <si>
    <t>LICITAÇÕES</t>
  </si>
  <si>
    <t>2 PÁGINAS DE EXERCÍCIOS DO ARQCONCURSOS</t>
  </si>
  <si>
    <t>REVISÃO D 35</t>
  </si>
  <si>
    <t>REVISÃO D 29 (SUST./PERÍCIAS)</t>
  </si>
  <si>
    <t>REVISÃO D 06 (NBR 9050/TOP)</t>
  </si>
  <si>
    <t>D 37 - SEGUNDA 12/12</t>
  </si>
  <si>
    <t>CARTA DE VENEZA</t>
  </si>
  <si>
    <t>TERMINEI</t>
  </si>
  <si>
    <t>18;00</t>
  </si>
  <si>
    <t>REVISÃO D 36</t>
  </si>
  <si>
    <t>D 38 - TERÇA 13/12</t>
  </si>
  <si>
    <t>REVISÃO D 37</t>
  </si>
  <si>
    <t>REVISÃO D 08 (TOP)</t>
  </si>
  <si>
    <t>D 39 - QUARTA 14/12</t>
  </si>
  <si>
    <t>SEMANA INTENSIVÃO TRF-SUSTENTABILIDADE</t>
  </si>
  <si>
    <t>ORGANIZAÇÃO</t>
  </si>
  <si>
    <t>REVISÃO D 38</t>
  </si>
  <si>
    <t>REVISÃO D 09</t>
  </si>
  <si>
    <t>D 40 - QUINTA 15/12</t>
  </si>
  <si>
    <t>ARQ-EFICIÊNCIA ENERGÉTICA</t>
  </si>
  <si>
    <t>EFICIÊNCIA ENERGÉTICA NA ARQUITETURA-LAMBERTS</t>
  </si>
  <si>
    <t>LI RESUMO</t>
  </si>
  <si>
    <t>ARQ-PARCELAMENTO DO SOLO</t>
  </si>
  <si>
    <t>LEI 6.766/1979</t>
  </si>
  <si>
    <t>QUESTÕES ARQ-CONCURSOS</t>
  </si>
  <si>
    <t>REVISÃO D 39</t>
  </si>
  <si>
    <t>REVISÃO D 33 (NBR9050)</t>
  </si>
  <si>
    <t>PLANO DE ESTUDOS - TRF/RJ CICLO 6</t>
  </si>
  <si>
    <t>D 41 - SEXTA 16/12</t>
  </si>
  <si>
    <t>SEMANA INTENSIVÃO TRF-CONSTITUCIONAL</t>
  </si>
  <si>
    <t>REVISÃO D40 (LEI PARC. SOLO/EFIC.ENER.)</t>
  </si>
  <si>
    <t>D 42 - SÁBADO 17/12</t>
  </si>
  <si>
    <t>PROVA CONSULPLAN</t>
  </si>
  <si>
    <t>PREF. VENDA 2016</t>
  </si>
  <si>
    <t>78%(PORT.80%-RLM100%-ESPECÍFICOS79%)</t>
  </si>
  <si>
    <t>REVISÃO D 41</t>
  </si>
  <si>
    <t>D 43 - DOMINGO 18/12</t>
  </si>
  <si>
    <t>PREF. CASCAVEL 2016</t>
  </si>
  <si>
    <t>78%(PORT.60%-DIREITO100%-ESPECÍFICOS79%)</t>
  </si>
  <si>
    <t>CARTA DE BURRA</t>
  </si>
  <si>
    <t>TERMINEI/LI MARCAÇÕES</t>
  </si>
  <si>
    <t>ESTUDO FALHAS PROVA CONSULPLAN</t>
  </si>
  <si>
    <t>TIPOS DE TEXTOS/ANAFÓRICOxCATAFÓRICO</t>
  </si>
  <si>
    <t>ÂNGULO VERTICAL E ÂNGULO ZENITAL/TABIQUE/CF ART. 182/TIPOS DE MALHA URBANA</t>
  </si>
  <si>
    <t>ARQ-LEGISLAÇÕES CITADAS</t>
  </si>
  <si>
    <t>CÓDIGO DE ÉTICA RES. 52/2013</t>
  </si>
  <si>
    <t>TERMINEI;RELI E FIZ EXERCÍCIOS</t>
  </si>
  <si>
    <t>REVISÃO D 42</t>
  </si>
  <si>
    <t>REVISÃO D 13 (NBR 9050)</t>
  </si>
  <si>
    <t>D 44 - SEGUNDA 19/12</t>
  </si>
  <si>
    <t>ARQ-GESTÃO URBANA E INST. DE GESTÃO</t>
  </si>
  <si>
    <t>ESTATUTO DAS CIDADES</t>
  </si>
  <si>
    <t>ARQ-ESPECIFICAÇÕES</t>
  </si>
  <si>
    <t>RESUMO NBR 7199</t>
  </si>
  <si>
    <t>PREF. PATOS DE MINAS 2015</t>
  </si>
  <si>
    <t>\</t>
  </si>
  <si>
    <r>
      <t>72%(PORT.90%-RLM100%-ESPECÍFICOS</t>
    </r>
    <r>
      <rPr>
        <sz val="8"/>
        <color rgb="FFFF0000"/>
        <rFont val="Calibri"/>
        <family val="2"/>
        <scheme val="minor"/>
      </rPr>
      <t>40%</t>
    </r>
    <r>
      <rPr>
        <sz val="8"/>
        <color theme="1"/>
        <rFont val="Calibri"/>
        <family val="2"/>
        <scheme val="minor"/>
      </rPr>
      <t>)</t>
    </r>
  </si>
  <si>
    <t>REVISÃO D 43 (PAT.HIST./CÓD. DE ÉTICA)</t>
  </si>
  <si>
    <t>D 45 - TERÇA 20/12</t>
  </si>
  <si>
    <t>ARQ-LEGISLAÇÃO AMBIENTAL/URBANÍSTICA</t>
  </si>
  <si>
    <t>CÓD. FLORESTAL LEI 12.651/2012</t>
  </si>
  <si>
    <t>EXERCÍCIOS LIVRO</t>
  </si>
  <si>
    <t>PREF. NATIVIDADE 2014</t>
  </si>
  <si>
    <t>90%(PORT.100%-RLM78%-ESPECÍFICOS90%)</t>
  </si>
  <si>
    <t>REVISÃO D44(EST. DAS CIDADES/NBR7199)</t>
  </si>
  <si>
    <t>REVISÃO D 15</t>
  </si>
  <si>
    <t>D 46 - QUARTA 21/12</t>
  </si>
  <si>
    <t>REVISÃO RACIOCÍNIO LÓGICO</t>
  </si>
  <si>
    <t>REVISÃO D45(COD. FLORESTAL/LEI 6766/EF. ENE.)</t>
  </si>
  <si>
    <t>REVISÃO D 39 (EF. ENERG.)</t>
  </si>
  <si>
    <t>REVISÃO D 16</t>
  </si>
  <si>
    <t>D 47 - QUINTA 22/12</t>
  </si>
  <si>
    <t>CTBU 2014</t>
  </si>
  <si>
    <t>REVISÃO D 46</t>
  </si>
  <si>
    <t>REVISÃO D 40 (EF. ENERG./PARC. SOLO)</t>
  </si>
  <si>
    <t>D 48 - SÁBADO 24/12</t>
  </si>
  <si>
    <t>PREF. CANTAGALO 2013</t>
  </si>
  <si>
    <t>93,33%(PORT.100%-RLM90%-ESPECÍFICOS90%)</t>
  </si>
  <si>
    <t>REVISÃO D 47</t>
  </si>
  <si>
    <t>REVISÃO D 18</t>
  </si>
  <si>
    <t>PLANO DE ESTUDOS - TRF/RJ CICLO 7</t>
  </si>
  <si>
    <t>D 49 - DOMINGO 25/12</t>
  </si>
  <si>
    <t>PREF. UBERLÂNDIA 2012</t>
  </si>
  <si>
    <t>70%(PORT.70%-RLM80%-ESPECÍFICOS60%)</t>
  </si>
  <si>
    <t>REVISÃO D 48</t>
  </si>
  <si>
    <t>REVISÃO D 19</t>
  </si>
  <si>
    <t>D 50 - SEGUNDA 26/12</t>
  </si>
  <si>
    <t>PROVA FGV</t>
  </si>
  <si>
    <t>ANALISTA JUDICIÁRIO TJ-RO 2015</t>
  </si>
  <si>
    <t>66%(PORT. 60%-ESPECÍFICOS 70%)</t>
  </si>
  <si>
    <t>ESTUDO FALHAS PROVA FGV</t>
  </si>
  <si>
    <t>ARQ - EXECUÇÃO DE OBRAS</t>
  </si>
  <si>
    <t>VÍDEO-AULAS VIDA ENGENHARIA</t>
  </si>
  <si>
    <t>REVISÃO D 49</t>
  </si>
  <si>
    <t>REVISÃO D 43 (CARTA BURRA/COD.ÉTICA)</t>
  </si>
  <si>
    <t>REVISÃO D 20</t>
  </si>
  <si>
    <t>D 51 - TERÇA 27/12</t>
  </si>
  <si>
    <t>ARQ-GERENCIAMENTO DE PROJETOS</t>
  </si>
  <si>
    <t>APOSTILA COMPLETA</t>
  </si>
  <si>
    <t>ESP.,NORMAS, ORÇAMENTOS,LICITAÇÕES DE OBRA</t>
  </si>
  <si>
    <t>DEC. 7983/2013</t>
  </si>
  <si>
    <t>CARTA DE FLORENÇA</t>
  </si>
  <si>
    <t>EXERCÍCIOS DO LIVRO</t>
  </si>
  <si>
    <t>RES. 303/2008 CONTRAN</t>
  </si>
  <si>
    <t>RES. 304/2008 CONTRAN</t>
  </si>
  <si>
    <t>VÍDEO-AULAS YOUTUBE</t>
  </si>
  <si>
    <t>REVISÃO D 50</t>
  </si>
  <si>
    <t>REVISÃO D 44</t>
  </si>
  <si>
    <t>REVISÃO D 21</t>
  </si>
  <si>
    <t>D 52 - QUINTA 29/12</t>
  </si>
  <si>
    <t>ARQ - LE CORBUSIER</t>
  </si>
  <si>
    <t>REVISÃO D 51 (G. PROJETOS)</t>
  </si>
  <si>
    <t>REVISÃO D 45 (EFIC. ENERG./)</t>
  </si>
  <si>
    <t>D 53 - TERÇA 03/01</t>
  </si>
  <si>
    <t>PROVA CESPE</t>
  </si>
  <si>
    <t>ANALISTA JUDICIÁRIO TJ-AL 2012</t>
  </si>
  <si>
    <t>CONHECIMENTOS ESPECÍFICOS 53%</t>
  </si>
  <si>
    <t>ANALISTA JUDICIÁRIO TRT-10R 2012</t>
  </si>
  <si>
    <t>CONHECIMENTOS ESPECÍFICOS 74%</t>
  </si>
  <si>
    <t>REVISÃO D 52</t>
  </si>
  <si>
    <t>D 54 - QUARTA 04/01</t>
  </si>
  <si>
    <t>ESTUDO FALHAS PROVA CESPE</t>
  </si>
  <si>
    <t>ANALISTA JUDICIÁRIO TRE-RJ 2012</t>
  </si>
  <si>
    <t>CONHECIMENTOS ESPECÍFICOS 79%</t>
  </si>
  <si>
    <t>ARQ - PROJETO ARQ. (MARGENS)</t>
  </si>
  <si>
    <t>NBR 10.068/87</t>
  </si>
  <si>
    <t>REVISÃO D 53</t>
  </si>
  <si>
    <t>D 55 - QUINTA 05/01</t>
  </si>
  <si>
    <t>ANALISTA JUDICIÁRIO CNJ 2013</t>
  </si>
  <si>
    <t>CONHECIMENTOS ESPECÍFICOS 73%</t>
  </si>
  <si>
    <t>ARQ - PROJETO ARQ. (REPRESENTAÇÃO)</t>
  </si>
  <si>
    <t>NBR 6492/94</t>
  </si>
  <si>
    <t>ARQ - PROJETO ARQ. (DESENHO TÉCNICO)</t>
  </si>
  <si>
    <t>NBR 10.647/89</t>
  </si>
  <si>
    <t>REVISÃO D 54</t>
  </si>
  <si>
    <t>D 56 - SÁBADO 07/01</t>
  </si>
  <si>
    <t>ARQ-LEGISLAÇÕES CITADAS (OBRAS JUD.)</t>
  </si>
  <si>
    <t>RESOLUÇÃO CNJ 244/2013</t>
  </si>
  <si>
    <t>REVISÃO D 55</t>
  </si>
  <si>
    <t>PLANO DE ESTUDOS - TRF/RJ CICLO 8</t>
  </si>
  <si>
    <t>D 57 - DOMINGO 08/01</t>
  </si>
  <si>
    <t>ANALISTA JUDICIÁRIO TJ RO 2012</t>
  </si>
  <si>
    <t>CONHECIMENTOS ESPECÍFICOS 70%</t>
  </si>
  <si>
    <t>REVISÃO D 56 (CNJ 244/20130</t>
  </si>
  <si>
    <t>AGENDA 21</t>
  </si>
  <si>
    <t>NR17</t>
  </si>
  <si>
    <t>D 58 - SEGUNDA 09/01</t>
  </si>
  <si>
    <t>MANUAL DE FISCALIZAÇÃO</t>
  </si>
  <si>
    <t>EIV/RIMA</t>
  </si>
  <si>
    <t>REVISÃO D 57</t>
  </si>
  <si>
    <t>REVISÃO D 51 (GP/PAT. HIST.)</t>
  </si>
  <si>
    <t>REVISÃO D 28 (TOP/TOP)</t>
  </si>
  <si>
    <t>D 59 - QUARTA 11/01</t>
  </si>
  <si>
    <t>CÂMARA DOS DEPUTADOS 2012</t>
  </si>
  <si>
    <t>CONHECIMENTOS ESPECÍFICOS 69%</t>
  </si>
  <si>
    <t>ARQ - ERGONOMIA</t>
  </si>
  <si>
    <t>NR 17</t>
  </si>
  <si>
    <t>RESUMO/EXERCÍCIOS LIVRO</t>
  </si>
  <si>
    <t>AULA 2 CONFORTO AMBIENTAL LIVRO LAMBERTS/EXERCÍCIOS LIVRO</t>
  </si>
  <si>
    <t>REVISÃO D 58</t>
  </si>
  <si>
    <t>REVISÃO D 29</t>
  </si>
  <si>
    <t>D 60 - QUINTA 12/01</t>
  </si>
  <si>
    <t>REVISÃO D 59 (EF. ENERG./ERG.)</t>
  </si>
  <si>
    <t>D 61 - SEXTA 13/01</t>
  </si>
  <si>
    <t>ACORDÃO TCU 1977/2013</t>
  </si>
  <si>
    <t>RESOLUÇÃO CNJ 114/2010</t>
  </si>
  <si>
    <t>REVISÃO D 60 (ERG./EF. ENERG.)</t>
  </si>
  <si>
    <t>D 62 - SÁBADO 14/01</t>
  </si>
  <si>
    <t>ARQ-LEGISLAÇÕES CITADAS(ORÇAMENTO)</t>
  </si>
  <si>
    <t>DEC. FEDERAL 7983/2013</t>
  </si>
  <si>
    <t>ARQ-LEGISLAÇÕES CITADAS(PLA/EXE/FISC)</t>
  </si>
  <si>
    <t>RES. CJF 179/2011</t>
  </si>
  <si>
    <t>OFICIAL TÉCNICO DE INTELIGÊNCIA 2010</t>
  </si>
  <si>
    <t>CONHECIMENTOS ESPECÍFICOS 80%</t>
  </si>
  <si>
    <t>ACORDÃO TCU 2622/2013</t>
  </si>
  <si>
    <t>REVISÃO D 61 (EFIC. ENERG./AC.TCU/CNJ)</t>
  </si>
  <si>
    <t>D 63 - DOMINGO 15/01</t>
  </si>
  <si>
    <t>GUIA DE OBRAS DA JUSTIÇA FEDERAL</t>
  </si>
  <si>
    <t>DIREITO ADM.-ADM. DIRETA E INDIRETA</t>
  </si>
  <si>
    <t>PAREI EM CLASSIFICAÇÃO DOS ÓRGÃOS PÚBLICOS</t>
  </si>
  <si>
    <t>REVISÃO D 62 (2622/13)</t>
  </si>
  <si>
    <t>REVISÃO D 56 (EXE OBRAS CJF)</t>
  </si>
  <si>
    <t>REVISÃO D 33 (NBR 9050/TOP/SUST.)</t>
  </si>
  <si>
    <t>D 64 - QUARTA 18/01</t>
  </si>
  <si>
    <t>ECT 2011</t>
  </si>
  <si>
    <t>CONHECIMENTOS ESPECÍFICOS 86%</t>
  </si>
  <si>
    <t>ARQ - LEGISLAÇÃO AMBIENTAL</t>
  </si>
  <si>
    <t>LEI 9.985/2000</t>
  </si>
  <si>
    <t>REVISÃO D 63 (EXE OBRAS GUIA JUSTIÇA)</t>
  </si>
  <si>
    <t>REVISÃO D 34 (NBR 9050)</t>
  </si>
  <si>
    <t>PLANO DE ESTUDOS - TRF/RJ CICLO 9</t>
  </si>
  <si>
    <t>D 65 - QUINTA 19/01</t>
  </si>
  <si>
    <t>DEFENSORIA PÚBLICA-MT 2015</t>
  </si>
  <si>
    <t>70%(PORT. 85%-ESPECÍFICOS 62,5%)</t>
  </si>
  <si>
    <t>PREF. BARRA VELHA 2012</t>
  </si>
  <si>
    <t>87%(PORT. 90%-RLM 90%-ESPECÍFICOS 80%)</t>
  </si>
  <si>
    <t>REVISÃO D 64 (LEI 9985-LEG. AMB. SNUCN)</t>
  </si>
  <si>
    <t>REVISÃO D 35 (NBR 9050/SUST.)</t>
  </si>
  <si>
    <t>D 66 - SEXTA 20/01</t>
  </si>
  <si>
    <t>ARQ - SUSTENTABILIDADE</t>
  </si>
  <si>
    <t>REPORTAGENS</t>
  </si>
  <si>
    <t>REVISÃO D 65</t>
  </si>
  <si>
    <t>REVISÃO D 59 (NR 7/EFICIÊNCIA ENERG.)</t>
  </si>
  <si>
    <t>D 67 - SÁBADO 21/01</t>
  </si>
  <si>
    <t>COLOQUEI REVISÕES EM DIA</t>
  </si>
  <si>
    <t>REVISÃO D 66</t>
  </si>
  <si>
    <t>REVISÃO D 60 (EF. ENERG/ERG.)</t>
  </si>
  <si>
    <t>REVISÃO D 37 (CARTA DE VENEZA)</t>
  </si>
  <si>
    <t>D 68 - DOMINGO 22/01</t>
  </si>
  <si>
    <t>PERT-CPM</t>
  </si>
  <si>
    <t>TRIGONOMETRIA</t>
  </si>
  <si>
    <t>MEC-2011</t>
  </si>
  <si>
    <t>REVISÃO D 67</t>
  </si>
  <si>
    <t>REVISÃO D 61 (EFIC. ENERG./LIC. TCU/CNJ144)</t>
  </si>
  <si>
    <t>D 69 - SEGUNDA 23/01</t>
  </si>
  <si>
    <t>REVISÃO D 68</t>
  </si>
  <si>
    <t>REVISÃO D 62 (2622/13/EF.ENERG./ORÇ.U.)</t>
  </si>
  <si>
    <t>D 70 - TERÇA 24/01</t>
  </si>
  <si>
    <t>CARTA DE RESTAURO</t>
  </si>
  <si>
    <t>REVISÃO D 69</t>
  </si>
  <si>
    <t>REVISÃO D 63 (GUIA DE OBRAS JF)</t>
  </si>
  <si>
    <t>D 71 - QUINTA 26/01</t>
  </si>
  <si>
    <t>REVISÃO D 70</t>
  </si>
  <si>
    <t>REVISÃO D 64</t>
  </si>
  <si>
    <t>D 72 - SEXTA 27/01</t>
  </si>
  <si>
    <t xml:space="preserve">EXERCÍCIOS LIVRO </t>
  </si>
  <si>
    <t>REVISÃO D 71 (PAT. HIST.)</t>
  </si>
  <si>
    <t>TOTAL GERAL PARCIAL</t>
  </si>
  <si>
    <t>PLANO DE ESTUDOS - TRF/RJ CICLO 10</t>
  </si>
  <si>
    <t>D 73 - DOMINGO 29/01</t>
  </si>
  <si>
    <t>APRESENTAÇÃO REDE PERT COM</t>
  </si>
  <si>
    <t>REVISÃO D 72</t>
  </si>
  <si>
    <t>REVISÃO D 43</t>
  </si>
  <si>
    <t>D 74 - SEGUNDA 30/01</t>
  </si>
  <si>
    <t>D. CONST. - EXERCÍCIOS CONSULPLAN</t>
  </si>
  <si>
    <t>AULA EXTRA 2</t>
  </si>
  <si>
    <t>LI OS COMENTÁRIOS DAS QUESTÕES</t>
  </si>
  <si>
    <t>REVISÃO D 73</t>
  </si>
  <si>
    <t>D 75 - SÁBADO 04/02</t>
  </si>
  <si>
    <t>AULA 00</t>
  </si>
  <si>
    <t>ARQ - CANTEIRO DE OBRAS</t>
  </si>
  <si>
    <t>PINI-ARRANJO CANTEIRO DE OBRAS</t>
  </si>
  <si>
    <t>ARQ-TECNOLOGIA DO CONCRETO</t>
  </si>
  <si>
    <t>ARQ-CANTEIRO DE OBRAS</t>
  </si>
  <si>
    <t>REVISÃO D 74</t>
  </si>
  <si>
    <t>REVISÃO D 45</t>
  </si>
  <si>
    <t>D 75 - DOMINGO 05/02</t>
  </si>
  <si>
    <t>DIREITO ADMINISTRATIVO-PODERES</t>
  </si>
  <si>
    <t>AULA EXTRA EXERCÍCIOS</t>
  </si>
  <si>
    <t>REVISÃO D 75</t>
  </si>
  <si>
    <t>D 76 - QUINTA 09/02</t>
  </si>
  <si>
    <t>MPE 2011</t>
  </si>
  <si>
    <t>75%  - CONHECIMENTOS ESPECÍFICOS</t>
  </si>
  <si>
    <t xml:space="preserve">55% - 80% PORTUGUÊS/45% CONH. ESP./60% CONH. GERAIS </t>
  </si>
  <si>
    <t>REVISÃO D 76</t>
  </si>
  <si>
    <t>D 77 - SÁBADO 11/02</t>
  </si>
  <si>
    <t>DMAE 2011</t>
  </si>
  <si>
    <t>TJ BA 2015</t>
  </si>
  <si>
    <t xml:space="preserve">62% - 70% PORTUGUÊS/57% CONH. ESP. </t>
  </si>
  <si>
    <t>D 78 - DOMINGO 12/02</t>
  </si>
  <si>
    <t>AULA 01</t>
  </si>
  <si>
    <t>CREA-RJ 2011</t>
  </si>
  <si>
    <t>90% - 100% PORTUGUÊS/100% RLM/87% CONH. ESP./80% NOÇÕES DE DIREITO</t>
  </si>
  <si>
    <t>D 79 - SEGUNDA 13/02</t>
  </si>
  <si>
    <t>SMTT Itabaiana 2010</t>
  </si>
  <si>
    <t>95% - 100% PORTUGUÊS/100% RLM/75% CONH. ESP.</t>
  </si>
  <si>
    <t>PLANO DE ESTUDOS - TRF/RJ CICLO 11</t>
  </si>
  <si>
    <t>D 81 - TERÇA 14/02</t>
  </si>
  <si>
    <t>90% - 100% PORTUGUÊS/70% CONH. ESP./93% RLM</t>
  </si>
  <si>
    <t>SÓ LI O RESUMO</t>
  </si>
  <si>
    <t>AULA 02</t>
  </si>
  <si>
    <t>D 82 - SEXTA 17/02</t>
  </si>
  <si>
    <t>SEGER/ES</t>
  </si>
  <si>
    <t>77% - CONHECIMENTOS ESPECÍFICOS</t>
  </si>
  <si>
    <t>São Leopoldo/RS 2010</t>
  </si>
  <si>
    <t>92% - 100% PORTUGUÊS/86% CONH. ESP./88% LEGISLAÇÃO</t>
  </si>
  <si>
    <t>D 83 - SÁBADO 18/02</t>
  </si>
  <si>
    <t>SESA/ES</t>
  </si>
  <si>
    <t>73% - CONHECIMENTOS ESPECÍFICOS</t>
  </si>
  <si>
    <t>INPI</t>
  </si>
  <si>
    <t>68% - CONHECIMENTOS ESPECÍFICOS</t>
  </si>
  <si>
    <t>RELI O ESTATUTO DAS CIDADES</t>
  </si>
  <si>
    <t>D 84 - DOMINGO 19/02</t>
  </si>
  <si>
    <t>Santa Maria Madalena/RJ 2010</t>
  </si>
  <si>
    <t>NBR 8160 - SISTEMAS PREDIAIS DE ESGOTO SANITÁRIO</t>
  </si>
  <si>
    <t>APOSTILA SISTEMAS ESTRUTURAIS PG. 53</t>
  </si>
  <si>
    <t>D 85 - SEGUNDA 20/02</t>
  </si>
  <si>
    <t>APOSTILA SISTEMAS ESTRUTURAIS PG. 62</t>
  </si>
  <si>
    <t>BANCO AMAZONAS</t>
  </si>
  <si>
    <t>77%-CONHECIMENTOS ESPECÍFICOS (70 questões)</t>
  </si>
  <si>
    <t>INPI-2</t>
  </si>
  <si>
    <t>68%-CONHECIMENTOS ESPECÍFICOS (70 questões)</t>
  </si>
  <si>
    <t>RESOLUÇÃO CONAMA</t>
  </si>
  <si>
    <t>01/86</t>
  </si>
  <si>
    <t>D 86 - TERÇA 21/02</t>
  </si>
  <si>
    <t>RESENDE/RJ 2010</t>
  </si>
  <si>
    <t>63% GERAL - 80% PORT. - 44% CONHEC. ESP.</t>
  </si>
  <si>
    <t>D 87 - QUARTA 22/02</t>
  </si>
  <si>
    <t>GUARAPARI/ES 2010</t>
  </si>
  <si>
    <t>85% GERAL - 100% PORT. - 70% CONHEC. ESP.</t>
  </si>
  <si>
    <t>CAIXA 2010</t>
  </si>
  <si>
    <t>73% GERAL - 82% CONHEC. BÁSICOS - 71% CONHEC. ESP.</t>
  </si>
  <si>
    <t>D 88 - QUINTA 23/02</t>
  </si>
  <si>
    <t>ITAPIRA/SP 2010</t>
  </si>
  <si>
    <t>75% GERAL - 80% PORT. - 70% CONHEC. ESP.</t>
  </si>
  <si>
    <t>SEC. EST. ADM. E RH/RN 2008</t>
  </si>
  <si>
    <t>PLANO DE ESTUDOS - TRF/RJ CICLO 12</t>
  </si>
  <si>
    <t>D 89 - SEXTA 24/02</t>
  </si>
  <si>
    <t>ARQ-GESTÃO URBANA</t>
  </si>
  <si>
    <t>GORDON CULLEN - PAISAGEM URBANA</t>
  </si>
  <si>
    <t>OAE-CONCRETOS, ARGAMASSAS E CALDA DE CIMENTO</t>
  </si>
  <si>
    <t>ARQ-MANUTENÇÃO</t>
  </si>
  <si>
    <t>NBR 05674-2012</t>
  </si>
  <si>
    <t>D 90 - SÁBADO 25/02</t>
  </si>
  <si>
    <t>ARQ - ESTUDO DE CASOS</t>
  </si>
  <si>
    <t>ARQ - GERENCIAMENTO DE PROJETOS</t>
  </si>
  <si>
    <t>PROGRAMAÇÃO DE TEMPOS E RECURSOS</t>
  </si>
  <si>
    <t>CURSO COMPLETO GESTÃO DE PROJETO-UFRJ</t>
  </si>
  <si>
    <t>SÃO GABRIEL DA PALHA/ES 2010</t>
  </si>
  <si>
    <t>70% PORT. / 70% CONHEC. ESPECÍFICOS</t>
  </si>
  <si>
    <t>COMPANHIA DOCAS DO EST. SP/2010</t>
  </si>
  <si>
    <t>35% PORT. / 76% CONHEC. ESPECÍFICOS</t>
  </si>
  <si>
    <t>D 91 - DOMINGO 26/02</t>
  </si>
  <si>
    <t>PROVA FGV - RLM</t>
  </si>
  <si>
    <t>LEITURA DINÂMICA</t>
  </si>
  <si>
    <t>CATAGUASES/MG 2007</t>
  </si>
  <si>
    <t>90% GERAL - 90% PORT. / 90% CONHEC. ESPEC.</t>
  </si>
  <si>
    <t>ANÁLISE VENTOS NITERÓI/RJ</t>
  </si>
  <si>
    <t>D 92 - SEGUNDA 27/02</t>
  </si>
  <si>
    <t>AL MT/2013</t>
  </si>
  <si>
    <t>77/100 PONTOS - PORT. 67% / 80%RLM / 60%LEG. ESP. / 40% CONH. GERAIS / 87%CONH. ESP.</t>
  </si>
  <si>
    <t>AULA 2</t>
  </si>
  <si>
    <t>D 93 - TERÇA 28/02</t>
  </si>
  <si>
    <t>RESUMO</t>
  </si>
  <si>
    <t>SÃO FIDÉLIS/RJ 2006</t>
  </si>
  <si>
    <t>GERAL 87% - 90% PORT. / 85% CONHEC. ESP.</t>
  </si>
  <si>
    <t>CHESF 2007</t>
  </si>
  <si>
    <t>GERAL 88% - 90% PORT. / 87% CONHEC. ESP.</t>
  </si>
  <si>
    <t>ELÉTRICA</t>
  </si>
  <si>
    <t>AULA 3</t>
  </si>
  <si>
    <t>AULA 4</t>
  </si>
  <si>
    <t>AULA 5</t>
  </si>
  <si>
    <t xml:space="preserve">ACESSIBILIDADE </t>
  </si>
  <si>
    <t>AULA 6</t>
  </si>
  <si>
    <t>D 94 - QUARTA 01/03</t>
  </si>
  <si>
    <t>EXERCÍCIOS SOBRE PATOLOGIAS</t>
  </si>
  <si>
    <t>LIVRO</t>
  </si>
  <si>
    <t>EXERCÍCIOS SOBRE MANUTENÇÃO</t>
  </si>
  <si>
    <t>EXERCÍCIOS SOBRE PERÍCIAS</t>
  </si>
  <si>
    <t>EXERCÍCIOS-GERENCIAMENTO DE OBRAS</t>
  </si>
  <si>
    <t>EXERCÍCIOS SOBRE ANÁLISE ESTRUTURAL</t>
  </si>
  <si>
    <t>AULA 7</t>
  </si>
  <si>
    <t>RESUMO/EXERCÍCIOS</t>
  </si>
  <si>
    <t>LARANJEIRAS/SE 2006</t>
  </si>
  <si>
    <t>GERAL 77% - 100% PORT. / 65% CONHEC. ESP.</t>
  </si>
  <si>
    <t>D 95- QUINTA 02/03</t>
  </si>
  <si>
    <t>AULA 8</t>
  </si>
  <si>
    <t>EXERCÍCIOS AULA PRINCÍPIOS</t>
  </si>
  <si>
    <t>CONGONHAS/MG 2010</t>
  </si>
  <si>
    <t>GERAL 75% - 73% PORT. / 76% CONHEC. ESP.</t>
  </si>
  <si>
    <t>TOBIAS BARRETO/SE 2006</t>
  </si>
  <si>
    <t>GERAL 90% - 90% PORT. / 90% CONHEC. ESP.</t>
  </si>
  <si>
    <t>D 96 - SEXTA 03/03</t>
  </si>
  <si>
    <t>N. S. DO SOCORRO/SE 2005</t>
  </si>
  <si>
    <t>GERAL 73% - 90% PORT. / 65% CONHEC. ESP.</t>
  </si>
  <si>
    <t>D 97 - SÁBADO 04/03</t>
  </si>
  <si>
    <t>AULA 9</t>
  </si>
  <si>
    <t>SÁBADO - AULÃO AO VIVO</t>
  </si>
  <si>
    <t>PENAL</t>
  </si>
  <si>
    <t>REVISÃO RESOLUÇÕES CNJ E CJF</t>
  </si>
  <si>
    <t>SABARÁ/RJ 2017</t>
  </si>
  <si>
    <t>GERAL 85% - 80% PORT. / 80% RLM / 100% DIREITO / 85% CONHEC. ESP.</t>
  </si>
  <si>
    <t>PLANO DE ESTUDOS - TRF/RJ CICLO 13</t>
  </si>
  <si>
    <t>D 98 - SEGUNDA 06/03</t>
  </si>
  <si>
    <t>SECRETARIA DE ESTADO DE SAÚDE AMAZONAS/2014</t>
  </si>
  <si>
    <t>72.5% - Port. 90% - Conh. Esp. 67%</t>
  </si>
  <si>
    <t>CEFET RJ/2014</t>
  </si>
  <si>
    <t>CEFET RJ/2006</t>
  </si>
  <si>
    <t>PROCURA PROVAS FGV</t>
  </si>
  <si>
    <t>D 99 - TERÇA 07/03</t>
  </si>
  <si>
    <t>ARQ - FUNDAÇÕES</t>
  </si>
  <si>
    <t>AULA 00-ENG. CIVIL ESTRATÉGIA CONCURSOS</t>
  </si>
  <si>
    <t>FORMAÇÃO DE CIDADES NO BRASIL COLONIAL - PAULO SANTOS</t>
  </si>
  <si>
    <t>CÂMARA MUNICIPAL DE RECIFE/2014</t>
  </si>
  <si>
    <t>67% - Port. 70% - Conh. Esp. 63%</t>
  </si>
  <si>
    <t>D 100 - QUARTA 08/03</t>
  </si>
  <si>
    <t>TÉCNICA LEGISLATIVA/REGIMENTO INTERNO</t>
  </si>
  <si>
    <t>P.M. PAULÍNIA-SP/2016</t>
  </si>
  <si>
    <t>58% - Port. 83% - Conh. Específicos 53%</t>
  </si>
  <si>
    <t>D 101 - QUINTA 09/03</t>
  </si>
  <si>
    <t>EXERCÍCIOS ACÚSTICA</t>
  </si>
  <si>
    <t>TERMINEI OS EXERCÍCIOS</t>
  </si>
  <si>
    <t>EXERCÍCIOS PAISAGISMO</t>
  </si>
  <si>
    <t>HISTÓRIA VILANOVA ARTIGAS</t>
  </si>
  <si>
    <t>EXERCÍCIOS HISTÓRIA DA ARQUITETURA</t>
  </si>
  <si>
    <t>D 102 - SEXTA 10/03</t>
  </si>
  <si>
    <t>EXERCÍCIOS CONFORTO ACÚSTICO</t>
  </si>
  <si>
    <t>EXERCÍCIOS CONFORTO LUMÍNICO</t>
  </si>
  <si>
    <t>EXERCÍCIOS INST. HIDROSSANITÁRIAS</t>
  </si>
  <si>
    <t>AULA 03</t>
  </si>
  <si>
    <t>AULA 04</t>
  </si>
  <si>
    <t>AULA 05</t>
  </si>
  <si>
    <t>AULA 06</t>
  </si>
  <si>
    <t>D 103 - SÁBADO 11/03</t>
  </si>
  <si>
    <t>CONST. ESTADUAL - SERVIDORES PÚBLICOS</t>
  </si>
  <si>
    <t>CONSTITUIÇÃO FEDERAL</t>
  </si>
  <si>
    <t>EXERCÍCIOS</t>
  </si>
  <si>
    <t>LER SOBRE PRÉDIO ALERJ</t>
  </si>
  <si>
    <t>INEA-RJ/2013</t>
  </si>
  <si>
    <t>76% - 75% Port. - 63% Conh. Específicos</t>
  </si>
  <si>
    <t>PREVISÃO TEMPO PROVA</t>
  </si>
  <si>
    <t>ORDEM</t>
  </si>
  <si>
    <t>D 25 - SÁBADO 27/08</t>
  </si>
  <si>
    <t>MIN.</t>
  </si>
  <si>
    <t>QUESTÕES</t>
  </si>
  <si>
    <t>ESTUDO DE CASOS</t>
  </si>
  <si>
    <t>PREENCHIMENTO CARTÃO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</si>
</sst>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7"/>
      <color rgb="FF31708F"/>
      <name val="Open-sans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2" fillId="11" borderId="39" applyNumberFormat="0" applyAlignment="0" applyProtection="0"/>
  </cellStyleXfs>
  <cellXfs count="209">
    <xf numFmtId="0" fontId="0" fillId="0" borderId="0" xfId="0"/>
    <xf numFmtId="2" fontId="0" fillId="0" borderId="6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2" fillId="0" borderId="6" xfId="0" applyFont="1" applyBorder="1"/>
    <xf numFmtId="20" fontId="2" fillId="0" borderId="6" xfId="0" applyNumberFormat="1" applyFont="1" applyBorder="1"/>
    <xf numFmtId="0" fontId="2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6" xfId="0" applyFill="1" applyBorder="1"/>
    <xf numFmtId="0" fontId="0" fillId="2" borderId="10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6" xfId="0" applyFont="1" applyBorder="1"/>
    <xf numFmtId="0" fontId="0" fillId="0" borderId="6" xfId="0" applyFill="1" applyBorder="1"/>
    <xf numFmtId="0" fontId="0" fillId="0" borderId="6" xfId="0" applyFill="1" applyBorder="1" applyAlignment="1"/>
    <xf numFmtId="20" fontId="2" fillId="0" borderId="6" xfId="0" applyNumberFormat="1" applyFont="1" applyBorder="1" applyAlignment="1">
      <alignment wrapText="1"/>
    </xf>
    <xf numFmtId="0" fontId="0" fillId="2" borderId="26" xfId="0" applyFill="1" applyBorder="1" applyAlignment="1">
      <alignment horizontal="center" vertical="center"/>
    </xf>
    <xf numFmtId="0" fontId="5" fillId="0" borderId="6" xfId="0" applyFont="1" applyBorder="1"/>
    <xf numFmtId="0" fontId="4" fillId="0" borderId="18" xfId="0" applyFont="1" applyBorder="1" applyAlignment="1"/>
    <xf numFmtId="0" fontId="4" fillId="0" borderId="0" xfId="0" applyFont="1"/>
    <xf numFmtId="0" fontId="0" fillId="0" borderId="0" xfId="0" applyAlignment="1"/>
    <xf numFmtId="0" fontId="6" fillId="0" borderId="0" xfId="0" applyFont="1"/>
    <xf numFmtId="0" fontId="6" fillId="0" borderId="18" xfId="0" applyFont="1" applyBorder="1" applyAlignment="1"/>
    <xf numFmtId="46" fontId="2" fillId="0" borderId="6" xfId="0" applyNumberFormat="1" applyFont="1" applyBorder="1"/>
    <xf numFmtId="20" fontId="3" fillId="0" borderId="6" xfId="0" applyNumberFormat="1" applyFont="1" applyBorder="1"/>
    <xf numFmtId="20" fontId="2" fillId="0" borderId="11" xfId="0" applyNumberFormat="1" applyFont="1" applyBorder="1"/>
    <xf numFmtId="0" fontId="7" fillId="0" borderId="0" xfId="0" applyFont="1" applyAlignment="1">
      <alignment wrapText="1"/>
    </xf>
    <xf numFmtId="0" fontId="0" fillId="4" borderId="11" xfId="0" applyFill="1" applyBorder="1"/>
    <xf numFmtId="0" fontId="0" fillId="4" borderId="6" xfId="0" applyFill="1" applyBorder="1" applyAlignment="1"/>
    <xf numFmtId="0" fontId="2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0" fillId="4" borderId="6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8" fillId="0" borderId="6" xfId="0" applyNumberFormat="1" applyFont="1" applyBorder="1"/>
    <xf numFmtId="0" fontId="9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20" fontId="10" fillId="0" borderId="6" xfId="0" applyNumberFormat="1" applyFont="1" applyBorder="1"/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8" fillId="9" borderId="0" xfId="0" applyFont="1" applyFill="1" applyAlignment="1">
      <alignment wrapText="1"/>
    </xf>
    <xf numFmtId="0" fontId="0" fillId="9" borderId="6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8" borderId="11" xfId="0" applyFill="1" applyBorder="1"/>
    <xf numFmtId="0" fontId="0" fillId="8" borderId="6" xfId="0" applyFill="1" applyBorder="1"/>
    <xf numFmtId="0" fontId="9" fillId="0" borderId="6" xfId="0" applyFont="1" applyFill="1" applyBorder="1"/>
    <xf numFmtId="16" fontId="0" fillId="0" borderId="0" xfId="0" applyNumberFormat="1"/>
    <xf numFmtId="0" fontId="0" fillId="0" borderId="11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49" fontId="0" fillId="0" borderId="18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8" xfId="0" quotePrefix="1" applyBorder="1" applyAlignment="1">
      <alignment horizontal="center" vertical="center"/>
    </xf>
    <xf numFmtId="0" fontId="0" fillId="7" borderId="6" xfId="0" applyFill="1" applyBorder="1"/>
    <xf numFmtId="0" fontId="0" fillId="8" borderId="11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9" fontId="2" fillId="0" borderId="6" xfId="0" applyNumberFormat="1" applyFont="1" applyBorder="1"/>
    <xf numFmtId="0" fontId="2" fillId="9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0" borderId="6" xfId="0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2" fontId="0" fillId="0" borderId="0" xfId="0" applyNumberFormat="1"/>
    <xf numFmtId="2" fontId="0" fillId="5" borderId="1" xfId="0" applyNumberFormat="1" applyFill="1" applyBorder="1"/>
    <xf numFmtId="0" fontId="0" fillId="10" borderId="6" xfId="0" applyFill="1" applyBorder="1"/>
    <xf numFmtId="0" fontId="0" fillId="10" borderId="11" xfId="0" applyFill="1" applyBorder="1"/>
    <xf numFmtId="0" fontId="0" fillId="10" borderId="6" xfId="0" applyFill="1" applyBorder="1" applyAlignment="1">
      <alignment horizontal="center" vertical="center"/>
    </xf>
    <xf numFmtId="0" fontId="0" fillId="10" borderId="6" xfId="0" applyFill="1" applyBorder="1" applyAlignment="1"/>
    <xf numFmtId="0" fontId="0" fillId="10" borderId="11" xfId="0" applyFill="1" applyBorder="1" applyAlignment="1">
      <alignment horizontal="center" vertical="center"/>
    </xf>
    <xf numFmtId="17" fontId="2" fillId="0" borderId="6" xfId="0" applyNumberFormat="1" applyFont="1" applyBorder="1"/>
    <xf numFmtId="0" fontId="0" fillId="10" borderId="8" xfId="0" quotePrefix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0" fontId="2" fillId="0" borderId="6" xfId="0" applyNumberFormat="1" applyFont="1" applyBorder="1" applyAlignment="1">
      <alignment horizontal="left"/>
    </xf>
    <xf numFmtId="0" fontId="0" fillId="0" borderId="8" xfId="0" quotePrefix="1" applyFill="1" applyBorder="1" applyAlignment="1">
      <alignment horizontal="center" vertical="center"/>
    </xf>
    <xf numFmtId="20" fontId="2" fillId="0" borderId="6" xfId="0" applyNumberFormat="1" applyFont="1" applyFill="1" applyBorder="1"/>
    <xf numFmtId="20" fontId="2" fillId="0" borderId="6" xfId="0" applyNumberFormat="1" applyFont="1" applyFill="1" applyBorder="1" applyAlignment="1">
      <alignment wrapText="1"/>
    </xf>
    <xf numFmtId="0" fontId="2" fillId="0" borderId="6" xfId="0" applyFont="1" applyFill="1" applyBorder="1"/>
    <xf numFmtId="46" fontId="2" fillId="0" borderId="6" xfId="0" applyNumberFormat="1" applyFont="1" applyFill="1" applyBorder="1"/>
    <xf numFmtId="0" fontId="9" fillId="0" borderId="6" xfId="0" applyFont="1" applyFill="1" applyBorder="1" applyAlignment="1">
      <alignment horizontal="center" vertical="center"/>
    </xf>
    <xf numFmtId="9" fontId="2" fillId="0" borderId="6" xfId="0" applyNumberFormat="1" applyFont="1" applyBorder="1" applyAlignment="1">
      <alignment horizontal="left"/>
    </xf>
    <xf numFmtId="20" fontId="0" fillId="0" borderId="0" xfId="0" applyNumberFormat="1"/>
    <xf numFmtId="0" fontId="0" fillId="0" borderId="0" xfId="0" applyNumberFormat="1" applyFill="1"/>
    <xf numFmtId="49" fontId="2" fillId="9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20" fontId="12" fillId="0" borderId="39" xfId="1" applyNumberFormat="1" applyFill="1"/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16" xfId="0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9"/>
  <sheetViews>
    <sheetView topLeftCell="A52" zoomScaleNormal="100" workbookViewId="0" xr3:uid="{AEA406A1-0E4B-5B11-9CD5-51D6E497D94C}">
      <selection activeCell="H72" sqref="H72"/>
    </sheetView>
  </sheetViews>
  <sheetFormatPr defaultRowHeight="15"/>
  <cols>
    <col min="1" max="1" width="8.85546875" customWidth="1"/>
    <col min="5" max="5" width="9.5703125" customWidth="1"/>
    <col min="7" max="7" width="9.85546875" customWidth="1"/>
    <col min="11" max="12" width="9" customWidth="1"/>
    <col min="13" max="13" width="9.85546875" customWidth="1"/>
    <col min="14" max="14" width="32.42578125" customWidth="1"/>
    <col min="15" max="15" width="9.140625" customWidth="1"/>
    <col min="16" max="16" width="2.85546875" customWidth="1"/>
  </cols>
  <sheetData>
    <row r="1" spans="1:28" ht="16.5" thickBot="1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s="124" t="s">
        <v>2</v>
      </c>
      <c r="P1" s="124"/>
      <c r="Q1" s="124" t="s">
        <v>3</v>
      </c>
      <c r="R1" s="124"/>
      <c r="S1" s="124" t="s">
        <v>4</v>
      </c>
      <c r="T1" s="124"/>
      <c r="U1" s="124" t="s">
        <v>5</v>
      </c>
      <c r="V1" s="124"/>
      <c r="W1" s="124" t="s">
        <v>6</v>
      </c>
      <c r="X1" s="124"/>
      <c r="Y1" s="124" t="s">
        <v>7</v>
      </c>
      <c r="Z1" s="124"/>
      <c r="AA1" s="124" t="s">
        <v>8</v>
      </c>
      <c r="AB1" s="124"/>
    </row>
    <row r="2" spans="1:28" ht="15.75" thickBot="1">
      <c r="A2" s="2" t="s">
        <v>9</v>
      </c>
      <c r="B2" s="135" t="s">
        <v>10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123" t="s">
        <v>20</v>
      </c>
      <c r="P2" s="123"/>
      <c r="Q2" s="123" t="s">
        <v>20</v>
      </c>
      <c r="R2" s="123"/>
      <c r="S2" s="123" t="s">
        <v>20</v>
      </c>
      <c r="T2" s="123"/>
      <c r="U2" s="123" t="s">
        <v>20</v>
      </c>
      <c r="V2" s="123"/>
      <c r="W2" s="123" t="s">
        <v>20</v>
      </c>
      <c r="X2" s="123"/>
      <c r="Y2" s="123" t="s">
        <v>20</v>
      </c>
      <c r="Z2" s="123"/>
      <c r="AA2" s="123"/>
      <c r="AB2" s="123"/>
    </row>
    <row r="3" spans="1:28">
      <c r="A3" s="122">
        <v>90</v>
      </c>
      <c r="B3" s="129" t="s">
        <v>21</v>
      </c>
      <c r="C3" s="129"/>
      <c r="D3" s="129"/>
      <c r="E3" s="129"/>
      <c r="F3" s="122">
        <v>120</v>
      </c>
      <c r="G3" s="64" t="s">
        <v>22</v>
      </c>
      <c r="H3" s="116">
        <f>J3-I3+1</f>
        <v>33</v>
      </c>
      <c r="I3" s="122">
        <v>1</v>
      </c>
      <c r="J3" s="3">
        <v>33</v>
      </c>
      <c r="K3" s="46"/>
      <c r="L3" s="46"/>
      <c r="M3" s="65" t="s">
        <v>23</v>
      </c>
      <c r="N3" s="44" t="s">
        <v>24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</row>
    <row r="4" spans="1:28" ht="42" customHeight="1">
      <c r="A4" s="116">
        <v>90</v>
      </c>
      <c r="B4" s="148" t="s">
        <v>25</v>
      </c>
      <c r="C4" s="148"/>
      <c r="D4" s="148"/>
      <c r="E4" s="148"/>
      <c r="F4" s="116">
        <f>3*60</f>
        <v>180</v>
      </c>
      <c r="G4" s="45" t="s">
        <v>26</v>
      </c>
      <c r="H4" s="116"/>
      <c r="I4" s="116"/>
      <c r="J4" s="120"/>
      <c r="K4" s="19"/>
      <c r="L4" s="19"/>
      <c r="M4" s="19"/>
      <c r="N4" s="43"/>
      <c r="O4" s="37">
        <v>0</v>
      </c>
      <c r="P4" s="41">
        <v>0</v>
      </c>
      <c r="Q4" s="37">
        <v>0</v>
      </c>
      <c r="R4" s="41">
        <v>0</v>
      </c>
      <c r="S4" s="37">
        <v>0</v>
      </c>
      <c r="T4" s="41">
        <v>0</v>
      </c>
      <c r="U4" s="37">
        <v>0</v>
      </c>
      <c r="V4" s="40">
        <v>0</v>
      </c>
      <c r="W4" s="38">
        <v>0</v>
      </c>
      <c r="X4" s="40">
        <v>0</v>
      </c>
      <c r="Y4">
        <v>0</v>
      </c>
      <c r="Z4" s="40">
        <v>0</v>
      </c>
      <c r="AA4" s="38">
        <v>0</v>
      </c>
      <c r="AB4" s="40">
        <v>0</v>
      </c>
    </row>
    <row r="5" spans="1:28">
      <c r="A5" s="116"/>
      <c r="B5" s="129"/>
      <c r="C5" s="129"/>
      <c r="D5" s="129"/>
      <c r="E5" s="129"/>
      <c r="F5" s="116"/>
      <c r="G5" s="116"/>
      <c r="H5" s="116"/>
      <c r="I5" s="116"/>
      <c r="J5" s="120"/>
      <c r="K5" s="19"/>
      <c r="L5" s="19"/>
      <c r="M5" s="19"/>
      <c r="N5" s="9"/>
      <c r="O5" s="39"/>
      <c r="P5" s="39"/>
      <c r="Q5" s="39"/>
      <c r="R5" s="39"/>
      <c r="S5" s="39"/>
      <c r="T5" s="39"/>
      <c r="U5" s="39"/>
    </row>
    <row r="6" spans="1:28">
      <c r="A6" s="116"/>
      <c r="B6" s="125"/>
      <c r="C6" s="126"/>
      <c r="D6" s="126"/>
      <c r="E6" s="127"/>
      <c r="F6" s="116"/>
      <c r="G6" s="116"/>
      <c r="H6" s="116"/>
      <c r="I6" s="116"/>
      <c r="J6" s="120"/>
      <c r="K6" s="19"/>
      <c r="L6" s="19"/>
      <c r="M6" s="19"/>
      <c r="N6" s="9"/>
      <c r="O6" s="128"/>
      <c r="P6" s="128"/>
      <c r="Q6" s="128"/>
      <c r="R6" s="128"/>
      <c r="S6" s="128"/>
      <c r="T6" s="128"/>
      <c r="U6" s="128"/>
    </row>
    <row r="7" spans="1:28">
      <c r="A7" s="116"/>
      <c r="B7" s="125"/>
      <c r="C7" s="126"/>
      <c r="D7" s="126"/>
      <c r="E7" s="127"/>
      <c r="F7" s="116"/>
      <c r="G7" s="116"/>
      <c r="H7" s="116"/>
      <c r="I7" s="116"/>
      <c r="J7" s="120"/>
      <c r="K7" s="19"/>
      <c r="L7" s="19"/>
      <c r="M7" s="19"/>
      <c r="N7" s="9"/>
    </row>
    <row r="8" spans="1:28" ht="15.75" thickBot="1">
      <c r="A8" s="1">
        <f>(A3+A4+A5+A6+A7)/60</f>
        <v>3</v>
      </c>
      <c r="B8" s="143" t="s">
        <v>27</v>
      </c>
      <c r="C8" s="143"/>
      <c r="D8" s="143"/>
      <c r="E8" s="143"/>
      <c r="F8" s="1">
        <f>(F3+F4+F5+F6+F7)/60</f>
        <v>5</v>
      </c>
      <c r="G8" s="116"/>
      <c r="H8" s="116">
        <f>H3+H4+H5</f>
        <v>33</v>
      </c>
      <c r="I8" s="116"/>
      <c r="J8" s="120"/>
      <c r="K8" s="4"/>
      <c r="L8" s="4"/>
      <c r="M8" s="4"/>
      <c r="N8" s="36"/>
      <c r="Q8" s="128" t="s">
        <v>28</v>
      </c>
      <c r="R8" s="128"/>
    </row>
    <row r="9" spans="1:28" ht="15.75" thickBot="1">
      <c r="A9" s="2" t="s">
        <v>9</v>
      </c>
      <c r="B9" s="135" t="s">
        <v>29</v>
      </c>
      <c r="C9" s="136"/>
      <c r="D9" s="136"/>
      <c r="E9" s="137"/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2"/>
      <c r="Q9" s="128">
        <f>40+51+66</f>
        <v>157</v>
      </c>
      <c r="R9" s="128"/>
    </row>
    <row r="10" spans="1:28">
      <c r="A10" s="122">
        <v>60</v>
      </c>
      <c r="B10" s="129" t="s">
        <v>21</v>
      </c>
      <c r="C10" s="129"/>
      <c r="D10" s="129"/>
      <c r="E10" s="129"/>
      <c r="F10" s="122">
        <v>60</v>
      </c>
      <c r="G10" s="64" t="s">
        <v>22</v>
      </c>
      <c r="H10" s="116">
        <f>J10-I10+1</f>
        <v>12</v>
      </c>
      <c r="I10" s="122">
        <v>34</v>
      </c>
      <c r="J10" s="3">
        <v>45</v>
      </c>
      <c r="K10" s="19"/>
      <c r="L10" s="19"/>
      <c r="M10" s="19"/>
      <c r="N10" s="10"/>
    </row>
    <row r="11" spans="1:28">
      <c r="A11" s="116">
        <v>60</v>
      </c>
      <c r="B11" s="129" t="s">
        <v>30</v>
      </c>
      <c r="C11" s="129"/>
      <c r="D11" s="129"/>
      <c r="E11" s="129"/>
      <c r="F11" s="116"/>
      <c r="G11" s="13"/>
      <c r="H11" s="116"/>
      <c r="I11" s="116"/>
      <c r="J11" s="120"/>
      <c r="K11" s="19"/>
      <c r="L11" s="19"/>
      <c r="M11" s="19"/>
      <c r="N11" s="10"/>
      <c r="P11" s="23"/>
      <c r="Q11" s="23"/>
    </row>
    <row r="12" spans="1:28">
      <c r="A12" s="116">
        <v>60</v>
      </c>
      <c r="B12" s="118" t="s">
        <v>31</v>
      </c>
      <c r="C12" s="118"/>
      <c r="D12" s="118"/>
      <c r="E12" s="118"/>
      <c r="F12" s="116"/>
      <c r="G12" s="13"/>
      <c r="H12" s="116"/>
      <c r="I12" s="116"/>
      <c r="J12" s="120"/>
      <c r="K12" s="19"/>
      <c r="L12" s="19"/>
      <c r="M12" s="19"/>
      <c r="N12" s="10"/>
      <c r="P12" s="23"/>
      <c r="Q12" s="23"/>
    </row>
    <row r="13" spans="1:28">
      <c r="A13" s="116"/>
      <c r="B13" s="144" t="s">
        <v>32</v>
      </c>
      <c r="C13" s="144"/>
      <c r="D13" s="144"/>
      <c r="E13" s="144"/>
      <c r="F13" s="116">
        <f>60*3</f>
        <v>180</v>
      </c>
      <c r="G13" s="13"/>
      <c r="H13" s="116"/>
      <c r="I13" s="116"/>
      <c r="J13" s="120"/>
      <c r="K13" s="19"/>
      <c r="L13" s="19"/>
      <c r="M13" s="19"/>
      <c r="N13" s="10"/>
      <c r="P13" s="23"/>
      <c r="Q13" s="23"/>
    </row>
    <row r="14" spans="1:28">
      <c r="A14" s="116">
        <v>60</v>
      </c>
      <c r="B14" s="125" t="s">
        <v>33</v>
      </c>
      <c r="C14" s="126"/>
      <c r="D14" s="126"/>
      <c r="E14" s="127"/>
      <c r="F14" s="50"/>
      <c r="G14" s="13"/>
      <c r="H14" s="116"/>
      <c r="I14" s="116"/>
      <c r="J14" s="120"/>
      <c r="K14" s="19"/>
      <c r="L14" s="19"/>
      <c r="M14" s="19"/>
      <c r="N14" s="9"/>
      <c r="P14" s="23"/>
      <c r="Q14" s="23"/>
    </row>
    <row r="15" spans="1:28">
      <c r="A15" s="116"/>
      <c r="B15" s="125"/>
      <c r="C15" s="126"/>
      <c r="D15" s="126"/>
      <c r="E15" s="127"/>
      <c r="F15" s="116"/>
      <c r="G15" s="116"/>
      <c r="H15" s="116"/>
      <c r="I15" s="116"/>
      <c r="J15" s="120"/>
      <c r="K15" s="19"/>
      <c r="L15" s="19"/>
      <c r="M15" s="19"/>
      <c r="N15" s="9"/>
      <c r="P15" s="23"/>
      <c r="Q15" s="23"/>
    </row>
    <row r="16" spans="1:28" ht="15.75" thickBot="1">
      <c r="A16" s="1">
        <f>(A10+A11+A13+A14+A15+A12)/60</f>
        <v>4</v>
      </c>
      <c r="B16" s="143" t="s">
        <v>27</v>
      </c>
      <c r="C16" s="143"/>
      <c r="D16" s="143"/>
      <c r="E16" s="143"/>
      <c r="F16" s="1">
        <f>(F10+F11+F13+F14+F15+F12)/60</f>
        <v>4</v>
      </c>
      <c r="G16" s="116"/>
      <c r="H16" s="116">
        <f>H10+H11+H13</f>
        <v>12</v>
      </c>
      <c r="I16" s="116"/>
      <c r="J16" s="120"/>
      <c r="K16" s="4"/>
      <c r="L16" s="4"/>
      <c r="M16" s="4"/>
      <c r="N16" s="31"/>
      <c r="P16" s="23"/>
      <c r="Q16" s="23"/>
    </row>
    <row r="17" spans="1:17" ht="15.75" thickBot="1">
      <c r="A17" s="2" t="s">
        <v>9</v>
      </c>
      <c r="B17" s="135" t="s">
        <v>34</v>
      </c>
      <c r="C17" s="136"/>
      <c r="D17" s="136"/>
      <c r="E17" s="137"/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2"/>
      <c r="P17" s="23"/>
      <c r="Q17" s="23"/>
    </row>
    <row r="18" spans="1:17">
      <c r="A18" s="122">
        <v>90</v>
      </c>
      <c r="B18" s="129" t="s">
        <v>21</v>
      </c>
      <c r="C18" s="129"/>
      <c r="D18" s="129"/>
      <c r="E18" s="129"/>
      <c r="F18" s="122">
        <v>120</v>
      </c>
      <c r="G18" s="64" t="s">
        <v>22</v>
      </c>
      <c r="H18" s="116">
        <f>J18-I18+1</f>
        <v>24</v>
      </c>
      <c r="I18" s="122">
        <v>46</v>
      </c>
      <c r="J18" s="3">
        <v>69</v>
      </c>
      <c r="K18" s="19"/>
      <c r="L18" s="19"/>
      <c r="M18" s="19"/>
      <c r="N18" s="10"/>
      <c r="P18" s="23"/>
      <c r="Q18" s="23"/>
    </row>
    <row r="19" spans="1:17">
      <c r="A19" s="116">
        <v>60</v>
      </c>
      <c r="B19" s="129" t="s">
        <v>30</v>
      </c>
      <c r="C19" s="129"/>
      <c r="D19" s="129"/>
      <c r="E19" s="129"/>
      <c r="F19" s="116"/>
      <c r="G19" s="13"/>
      <c r="H19" s="116"/>
      <c r="I19" s="116"/>
      <c r="J19" s="120"/>
      <c r="K19" s="19"/>
      <c r="L19" s="19"/>
      <c r="M19" s="19"/>
      <c r="N19" s="10"/>
      <c r="P19" s="23"/>
      <c r="Q19" s="23"/>
    </row>
    <row r="20" spans="1:17">
      <c r="A20" s="116">
        <v>60</v>
      </c>
      <c r="B20" s="125" t="s">
        <v>35</v>
      </c>
      <c r="C20" s="126"/>
      <c r="D20" s="126"/>
      <c r="E20" s="127"/>
      <c r="F20" s="116">
        <f>23+14+37</f>
        <v>74</v>
      </c>
      <c r="G20" s="13"/>
      <c r="H20" s="116"/>
      <c r="I20" s="116"/>
      <c r="J20" s="120"/>
      <c r="K20" s="19"/>
      <c r="L20" s="19"/>
      <c r="M20" s="19"/>
      <c r="N20" s="10"/>
      <c r="P20" s="23"/>
      <c r="Q20" s="23"/>
    </row>
    <row r="21" spans="1:17">
      <c r="A21" s="116"/>
      <c r="B21" s="144"/>
      <c r="C21" s="144"/>
      <c r="D21" s="144"/>
      <c r="E21" s="144"/>
      <c r="F21" s="116"/>
      <c r="G21" s="13"/>
      <c r="H21" s="116"/>
      <c r="I21" s="116"/>
      <c r="J21" s="120"/>
      <c r="K21" s="47"/>
      <c r="L21" s="47"/>
      <c r="M21" s="47"/>
      <c r="N21" s="10"/>
      <c r="P21" s="23"/>
      <c r="Q21" s="23"/>
    </row>
    <row r="22" spans="1:17">
      <c r="A22" s="116">
        <v>60</v>
      </c>
      <c r="B22" s="125" t="s">
        <v>36</v>
      </c>
      <c r="C22" s="126"/>
      <c r="D22" s="126"/>
      <c r="E22" s="127"/>
      <c r="F22" s="50"/>
      <c r="G22" s="116"/>
      <c r="H22" s="116"/>
      <c r="I22" s="116"/>
      <c r="J22" s="120"/>
      <c r="K22" s="19"/>
      <c r="L22" s="19"/>
      <c r="M22" s="19"/>
      <c r="N22" s="9"/>
      <c r="P22" s="23"/>
      <c r="Q22" s="23"/>
    </row>
    <row r="23" spans="1:17">
      <c r="A23" s="116"/>
      <c r="B23" s="125"/>
      <c r="C23" s="126"/>
      <c r="D23" s="126"/>
      <c r="E23" s="127"/>
      <c r="F23" s="116"/>
      <c r="G23" s="116"/>
      <c r="H23" s="116"/>
      <c r="I23" s="116"/>
      <c r="J23" s="120"/>
      <c r="K23" s="19"/>
      <c r="L23" s="19"/>
      <c r="M23" s="19"/>
      <c r="N23" s="9"/>
      <c r="P23" s="23"/>
      <c r="Q23" s="23"/>
    </row>
    <row r="24" spans="1:17" ht="15.75" thickBot="1">
      <c r="A24" s="1">
        <f>(A18+A20+A21+A22+A23+A19)/60</f>
        <v>4.5</v>
      </c>
      <c r="B24" s="143" t="s">
        <v>27</v>
      </c>
      <c r="C24" s="143"/>
      <c r="D24" s="143"/>
      <c r="E24" s="143"/>
      <c r="F24" s="1">
        <f>(F18+F20+F21+F22+F23+F19)/60</f>
        <v>3.2333333333333334</v>
      </c>
      <c r="G24" s="116"/>
      <c r="H24" s="116">
        <f>H18+H20+H21</f>
        <v>24</v>
      </c>
      <c r="I24" s="116"/>
      <c r="J24" s="120"/>
      <c r="K24" s="4"/>
      <c r="L24" s="4"/>
      <c r="M24" s="4"/>
      <c r="N24" s="9"/>
      <c r="P24" s="23"/>
      <c r="Q24" s="23"/>
    </row>
    <row r="25" spans="1:17" ht="15.75" thickBot="1">
      <c r="A25" s="2" t="s">
        <v>9</v>
      </c>
      <c r="B25" s="135" t="s">
        <v>37</v>
      </c>
      <c r="C25" s="136"/>
      <c r="D25" s="136"/>
      <c r="E25" s="137"/>
      <c r="F25" s="2" t="s">
        <v>11</v>
      </c>
      <c r="G25" s="2" t="s">
        <v>12</v>
      </c>
      <c r="H25" s="2" t="s">
        <v>13</v>
      </c>
      <c r="I25" s="2" t="s">
        <v>14</v>
      </c>
      <c r="J25" s="2" t="s">
        <v>15</v>
      </c>
      <c r="K25" s="2" t="s">
        <v>16</v>
      </c>
      <c r="L25" s="2" t="s">
        <v>17</v>
      </c>
      <c r="M25" s="2" t="s">
        <v>18</v>
      </c>
      <c r="N25" s="22"/>
      <c r="P25" s="23"/>
      <c r="Q25" s="23"/>
    </row>
    <row r="26" spans="1:17">
      <c r="A26" s="122">
        <v>90</v>
      </c>
      <c r="B26" s="129" t="s">
        <v>30</v>
      </c>
      <c r="C26" s="129"/>
      <c r="D26" s="129"/>
      <c r="E26" s="129"/>
      <c r="F26" s="122">
        <v>120</v>
      </c>
      <c r="G26" s="13" t="s">
        <v>38</v>
      </c>
      <c r="H26" s="116">
        <f>J26-I26+1</f>
        <v>36</v>
      </c>
      <c r="I26" s="122">
        <v>1</v>
      </c>
      <c r="J26" s="3">
        <v>36</v>
      </c>
      <c r="K26" s="4" t="s">
        <v>23</v>
      </c>
      <c r="L26" s="4" t="s">
        <v>23</v>
      </c>
      <c r="M26" s="4" t="s">
        <v>23</v>
      </c>
      <c r="N26" s="34" t="s">
        <v>39</v>
      </c>
    </row>
    <row r="27" spans="1:17">
      <c r="A27" s="116">
        <v>60</v>
      </c>
      <c r="B27" s="144" t="s">
        <v>31</v>
      </c>
      <c r="C27" s="144"/>
      <c r="D27" s="144"/>
      <c r="E27" s="144"/>
      <c r="F27" s="116">
        <v>60</v>
      </c>
      <c r="G27" s="64" t="s">
        <v>40</v>
      </c>
      <c r="H27" s="116">
        <f>J27-I27+1</f>
        <v>5</v>
      </c>
      <c r="I27" s="116">
        <v>1</v>
      </c>
      <c r="J27" s="120">
        <v>5</v>
      </c>
      <c r="K27" s="4" t="s">
        <v>23</v>
      </c>
      <c r="L27" s="4" t="s">
        <v>23</v>
      </c>
      <c r="M27" s="4" t="s">
        <v>23</v>
      </c>
      <c r="N27" s="10" t="s">
        <v>41</v>
      </c>
    </row>
    <row r="28" spans="1:17">
      <c r="A28" s="116"/>
      <c r="B28" s="144"/>
      <c r="C28" s="144"/>
      <c r="D28" s="144"/>
      <c r="E28" s="144"/>
      <c r="F28" s="116"/>
      <c r="G28" s="13"/>
      <c r="H28" s="116"/>
      <c r="I28" s="116"/>
      <c r="J28" s="120"/>
      <c r="K28" s="4"/>
      <c r="L28" s="4"/>
      <c r="M28" s="4"/>
      <c r="N28" s="10"/>
    </row>
    <row r="29" spans="1:17">
      <c r="A29" s="116"/>
      <c r="B29" s="144"/>
      <c r="C29" s="144"/>
      <c r="D29" s="144"/>
      <c r="E29" s="144"/>
      <c r="F29" s="116"/>
      <c r="G29" s="13"/>
      <c r="H29" s="116"/>
      <c r="I29" s="116"/>
      <c r="J29" s="120"/>
      <c r="K29" s="4"/>
      <c r="L29" s="4"/>
      <c r="M29" s="4"/>
      <c r="N29" s="10"/>
    </row>
    <row r="30" spans="1:17">
      <c r="A30" s="116">
        <v>60</v>
      </c>
      <c r="B30" s="125" t="s">
        <v>42</v>
      </c>
      <c r="C30" s="126"/>
      <c r="D30" s="126"/>
      <c r="E30" s="127"/>
      <c r="F30" s="50"/>
      <c r="G30" s="116"/>
      <c r="H30" s="116"/>
      <c r="I30" s="116"/>
      <c r="J30" s="120"/>
      <c r="K30" s="19"/>
      <c r="L30" s="19"/>
      <c r="M30" s="19"/>
      <c r="N30" s="9"/>
    </row>
    <row r="31" spans="1:17">
      <c r="A31" s="116"/>
      <c r="B31" s="125"/>
      <c r="C31" s="126"/>
      <c r="D31" s="126"/>
      <c r="E31" s="127"/>
      <c r="F31" s="116"/>
      <c r="G31" s="116"/>
      <c r="H31" s="116"/>
      <c r="I31" s="116"/>
      <c r="J31" s="120"/>
      <c r="K31" s="19"/>
      <c r="L31" s="19"/>
      <c r="M31" s="19"/>
      <c r="N31" s="9"/>
    </row>
    <row r="32" spans="1:17">
      <c r="A32" s="1">
        <f>(A26+A27+A28+A30+A31)/60</f>
        <v>3.5</v>
      </c>
      <c r="B32" s="143" t="s">
        <v>27</v>
      </c>
      <c r="C32" s="143"/>
      <c r="D32" s="143"/>
      <c r="E32" s="143"/>
      <c r="F32" s="1">
        <f>(F26+F27+F28+F30+F31+F29)/60</f>
        <v>3</v>
      </c>
      <c r="G32" s="116"/>
      <c r="H32" s="116">
        <f>H26+H27+H28</f>
        <v>41</v>
      </c>
      <c r="I32" s="116"/>
      <c r="J32" s="120"/>
      <c r="K32" s="4"/>
      <c r="L32" s="4"/>
      <c r="M32" s="4"/>
      <c r="N32" s="9"/>
    </row>
    <row r="33" spans="1:14">
      <c r="A33" s="5"/>
      <c r="B33" s="6"/>
      <c r="C33" s="6"/>
      <c r="D33" s="6"/>
      <c r="E33" s="6" t="s">
        <v>43</v>
      </c>
      <c r="F33" s="5">
        <f>(F8+F16+F24+F32)/4</f>
        <v>3.8083333333333336</v>
      </c>
      <c r="G33" s="6"/>
      <c r="H33" s="6"/>
      <c r="I33" s="6"/>
      <c r="J33" s="6"/>
      <c r="K33" s="8"/>
      <c r="L33" s="8"/>
      <c r="M33" s="8"/>
      <c r="N33" s="8"/>
    </row>
    <row r="34" spans="1:14">
      <c r="A34" s="5"/>
      <c r="B34" s="6"/>
      <c r="C34" s="6"/>
      <c r="D34" s="6"/>
      <c r="E34" s="6"/>
      <c r="F34" s="5"/>
      <c r="G34" s="6"/>
      <c r="H34" s="6"/>
      <c r="I34" s="6"/>
      <c r="J34" s="6"/>
      <c r="K34" s="8"/>
      <c r="L34" s="8"/>
      <c r="M34" s="8"/>
      <c r="N34" s="8"/>
    </row>
    <row r="35" spans="1:14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4" ht="15.75" thickBot="1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4" ht="15.75" thickBot="1">
      <c r="A37" s="2" t="s">
        <v>9</v>
      </c>
      <c r="B37" s="135" t="s">
        <v>44</v>
      </c>
      <c r="C37" s="136"/>
      <c r="D37" s="136"/>
      <c r="E37" s="137"/>
      <c r="F37" s="2" t="s">
        <v>11</v>
      </c>
      <c r="G37" s="2" t="s">
        <v>12</v>
      </c>
      <c r="H37" s="2" t="s">
        <v>13</v>
      </c>
      <c r="I37" s="2" t="s">
        <v>14</v>
      </c>
      <c r="J37" s="117" t="s">
        <v>15</v>
      </c>
      <c r="K37" s="2" t="s">
        <v>16</v>
      </c>
      <c r="L37" s="2" t="s">
        <v>17</v>
      </c>
      <c r="M37" s="2" t="s">
        <v>18</v>
      </c>
      <c r="N37" s="2" t="s">
        <v>19</v>
      </c>
    </row>
    <row r="38" spans="1:14">
      <c r="A38" s="122">
        <v>60</v>
      </c>
      <c r="B38" s="129" t="s">
        <v>30</v>
      </c>
      <c r="C38" s="129"/>
      <c r="D38" s="129"/>
      <c r="E38" s="129"/>
      <c r="F38" s="122">
        <v>60</v>
      </c>
      <c r="G38" s="13" t="s">
        <v>38</v>
      </c>
      <c r="H38" s="116">
        <f>J38-I38+1</f>
        <v>8</v>
      </c>
      <c r="I38" s="122">
        <v>37</v>
      </c>
      <c r="J38" s="3">
        <v>44</v>
      </c>
      <c r="K38" s="4" t="s">
        <v>23</v>
      </c>
      <c r="L38" s="4" t="s">
        <v>23</v>
      </c>
      <c r="M38" s="4" t="s">
        <v>23</v>
      </c>
      <c r="N38" s="10" t="s">
        <v>45</v>
      </c>
    </row>
    <row r="39" spans="1:14">
      <c r="A39" s="116">
        <v>60</v>
      </c>
      <c r="B39" s="144" t="s">
        <v>31</v>
      </c>
      <c r="C39" s="144"/>
      <c r="D39" s="144"/>
      <c r="E39" s="144"/>
      <c r="F39" s="116">
        <v>15</v>
      </c>
      <c r="G39" s="64" t="s">
        <v>40</v>
      </c>
      <c r="H39" s="116">
        <f>J39-I39+1</f>
        <v>3</v>
      </c>
      <c r="I39" s="116">
        <v>6</v>
      </c>
      <c r="J39" s="120">
        <v>8</v>
      </c>
      <c r="K39" s="4" t="s">
        <v>23</v>
      </c>
      <c r="L39" s="4" t="s">
        <v>23</v>
      </c>
      <c r="M39" s="4" t="s">
        <v>23</v>
      </c>
      <c r="N39" s="9" t="s">
        <v>46</v>
      </c>
    </row>
    <row r="40" spans="1:14">
      <c r="A40" s="116"/>
      <c r="B40" s="144" t="s">
        <v>31</v>
      </c>
      <c r="C40" s="144"/>
      <c r="D40" s="144"/>
      <c r="E40" s="144"/>
      <c r="F40" s="116">
        <v>60</v>
      </c>
      <c r="G40" s="64" t="s">
        <v>47</v>
      </c>
      <c r="H40" s="116">
        <f>J40-I40+1</f>
        <v>10</v>
      </c>
      <c r="I40" s="116">
        <v>1</v>
      </c>
      <c r="J40" s="120">
        <v>10</v>
      </c>
      <c r="K40" s="4" t="s">
        <v>23</v>
      </c>
      <c r="L40" s="4" t="s">
        <v>23</v>
      </c>
      <c r="M40" s="4" t="s">
        <v>23</v>
      </c>
      <c r="N40" s="9" t="s">
        <v>46</v>
      </c>
    </row>
    <row r="41" spans="1:14">
      <c r="A41" s="116">
        <v>60</v>
      </c>
      <c r="B41" s="129" t="s">
        <v>48</v>
      </c>
      <c r="C41" s="129"/>
      <c r="D41" s="129"/>
      <c r="E41" s="129"/>
      <c r="F41" s="116">
        <v>75</v>
      </c>
      <c r="G41" s="116"/>
      <c r="H41" s="116"/>
      <c r="I41" s="116"/>
      <c r="J41" s="120"/>
      <c r="K41" s="19"/>
      <c r="L41" s="19"/>
      <c r="M41" s="19"/>
      <c r="N41" s="9"/>
    </row>
    <row r="42" spans="1:14">
      <c r="A42" s="116"/>
      <c r="B42" s="129" t="s">
        <v>49</v>
      </c>
      <c r="C42" s="129"/>
      <c r="D42" s="129"/>
      <c r="E42" s="129"/>
      <c r="F42" s="116">
        <f>10+15+70</f>
        <v>95</v>
      </c>
      <c r="G42" s="6"/>
      <c r="H42" s="116">
        <f>J42-I42+1</f>
        <v>15</v>
      </c>
      <c r="I42" s="116">
        <v>1</v>
      </c>
      <c r="J42" s="120">
        <v>15</v>
      </c>
      <c r="K42" s="4" t="s">
        <v>23</v>
      </c>
      <c r="L42" s="4" t="s">
        <v>23</v>
      </c>
      <c r="M42" s="4" t="s">
        <v>23</v>
      </c>
      <c r="N42" s="9" t="s">
        <v>39</v>
      </c>
    </row>
    <row r="43" spans="1:14" ht="34.5">
      <c r="A43" s="116"/>
      <c r="B43" s="144" t="s">
        <v>31</v>
      </c>
      <c r="C43" s="144"/>
      <c r="D43" s="144"/>
      <c r="E43" s="144"/>
      <c r="F43" s="116">
        <v>130</v>
      </c>
      <c r="G43" s="49" t="s">
        <v>50</v>
      </c>
      <c r="H43" s="116">
        <v>14</v>
      </c>
      <c r="I43" s="116"/>
      <c r="J43" s="120"/>
      <c r="K43" s="19"/>
      <c r="L43" s="19"/>
      <c r="M43" s="19"/>
      <c r="N43" s="9"/>
    </row>
    <row r="44" spans="1:14">
      <c r="A44" s="116">
        <v>60</v>
      </c>
      <c r="B44" s="125" t="s">
        <v>51</v>
      </c>
      <c r="C44" s="126"/>
      <c r="D44" s="126"/>
      <c r="E44" s="127"/>
      <c r="F44" s="50"/>
      <c r="G44" s="116"/>
      <c r="H44" s="116"/>
      <c r="I44" s="116"/>
      <c r="J44" s="120"/>
      <c r="K44" s="19"/>
      <c r="L44" s="19"/>
      <c r="M44" s="19"/>
      <c r="N44" s="9" t="s">
        <v>23</v>
      </c>
    </row>
    <row r="45" spans="1:14" ht="15.75" thickBot="1">
      <c r="A45" s="1">
        <f>(A38+A39+A40+A41+A44)/60</f>
        <v>4</v>
      </c>
      <c r="B45" s="143" t="s">
        <v>27</v>
      </c>
      <c r="C45" s="143"/>
      <c r="D45" s="143"/>
      <c r="E45" s="143"/>
      <c r="F45" s="1">
        <f>(F38+F39+F40+F41+F42+F43+F44)/60</f>
        <v>7.25</v>
      </c>
      <c r="G45" s="116"/>
      <c r="H45" s="116">
        <f>H38+H39+H40</f>
        <v>21</v>
      </c>
      <c r="I45" s="116"/>
      <c r="J45" s="120"/>
      <c r="K45" s="4"/>
      <c r="L45" s="4"/>
      <c r="M45" s="4"/>
      <c r="N45" s="9"/>
    </row>
    <row r="46" spans="1:14" ht="15.75" thickBot="1">
      <c r="A46" s="2" t="s">
        <v>9</v>
      </c>
      <c r="B46" s="135" t="s">
        <v>52</v>
      </c>
      <c r="C46" s="136"/>
      <c r="D46" s="136"/>
      <c r="E46" s="137"/>
      <c r="F46" s="2" t="s">
        <v>11</v>
      </c>
      <c r="G46" s="2" t="s">
        <v>12</v>
      </c>
      <c r="H46" s="2" t="s">
        <v>13</v>
      </c>
      <c r="I46" s="2" t="s">
        <v>14</v>
      </c>
      <c r="J46" s="2" t="s">
        <v>15</v>
      </c>
      <c r="K46" s="2" t="s">
        <v>16</v>
      </c>
      <c r="L46" s="2" t="s">
        <v>17</v>
      </c>
      <c r="M46" s="2" t="s">
        <v>18</v>
      </c>
      <c r="N46" s="22"/>
    </row>
    <row r="47" spans="1:14">
      <c r="A47" s="122">
        <v>60</v>
      </c>
      <c r="B47" s="147" t="s">
        <v>30</v>
      </c>
      <c r="C47" s="147"/>
      <c r="D47" s="147"/>
      <c r="E47" s="147"/>
      <c r="F47" s="122">
        <v>80</v>
      </c>
      <c r="G47" s="13" t="s">
        <v>38</v>
      </c>
      <c r="H47" s="116">
        <f>J47-I47+1</f>
        <v>11</v>
      </c>
      <c r="I47" s="122">
        <v>45</v>
      </c>
      <c r="J47" s="3">
        <v>55</v>
      </c>
      <c r="K47" s="53" t="s">
        <v>23</v>
      </c>
      <c r="L47" s="4" t="s">
        <v>23</v>
      </c>
      <c r="M47" s="4" t="s">
        <v>23</v>
      </c>
      <c r="N47" s="9" t="s">
        <v>53</v>
      </c>
    </row>
    <row r="48" spans="1:14">
      <c r="A48" s="122">
        <v>60</v>
      </c>
      <c r="B48" s="129" t="s">
        <v>49</v>
      </c>
      <c r="C48" s="129"/>
      <c r="D48" s="129"/>
      <c r="E48" s="129"/>
      <c r="F48" s="122">
        <v>45</v>
      </c>
      <c r="G48" s="122"/>
      <c r="H48" s="116">
        <f>J48-I48+1</f>
        <v>14</v>
      </c>
      <c r="I48" s="122">
        <v>16</v>
      </c>
      <c r="J48" s="3">
        <v>29</v>
      </c>
      <c r="K48" s="4" t="s">
        <v>23</v>
      </c>
      <c r="L48" s="4" t="s">
        <v>23</v>
      </c>
      <c r="M48" s="4" t="s">
        <v>23</v>
      </c>
      <c r="N48" s="9" t="s">
        <v>39</v>
      </c>
    </row>
    <row r="49" spans="1:14" ht="34.5">
      <c r="A49" s="116">
        <v>90</v>
      </c>
      <c r="B49" s="148" t="s">
        <v>54</v>
      </c>
      <c r="C49" s="148"/>
      <c r="D49" s="148"/>
      <c r="E49" s="148"/>
      <c r="F49" s="116">
        <v>120</v>
      </c>
      <c r="G49" s="63" t="s">
        <v>55</v>
      </c>
      <c r="H49" s="116">
        <f>J49-I49+1</f>
        <v>61</v>
      </c>
      <c r="I49" s="116">
        <v>1</v>
      </c>
      <c r="J49" s="120">
        <v>61</v>
      </c>
      <c r="K49" s="19"/>
      <c r="L49" s="19"/>
      <c r="M49" s="19"/>
      <c r="N49" s="10"/>
    </row>
    <row r="50" spans="1:14">
      <c r="A50" s="116"/>
      <c r="B50" s="125" t="s">
        <v>56</v>
      </c>
      <c r="C50" s="126"/>
      <c r="D50" s="126"/>
      <c r="E50" s="127"/>
      <c r="F50" s="116">
        <v>45</v>
      </c>
      <c r="G50" s="122" t="s">
        <v>57</v>
      </c>
      <c r="H50" s="116"/>
      <c r="I50" s="116"/>
      <c r="J50" s="120"/>
      <c r="K50" s="47"/>
      <c r="L50" s="47"/>
      <c r="M50" s="47"/>
      <c r="N50" s="9"/>
    </row>
    <row r="51" spans="1:14">
      <c r="A51" s="116"/>
      <c r="B51" s="125"/>
      <c r="C51" s="126"/>
      <c r="D51" s="126"/>
      <c r="E51" s="127"/>
      <c r="F51" s="116"/>
      <c r="G51" s="116"/>
      <c r="H51" s="116"/>
      <c r="I51" s="116"/>
      <c r="J51" s="120"/>
      <c r="K51" s="19"/>
      <c r="L51" s="19"/>
      <c r="M51" s="19"/>
      <c r="N51" s="9"/>
    </row>
    <row r="52" spans="1:14">
      <c r="A52" s="116">
        <v>90</v>
      </c>
      <c r="B52" s="125" t="s">
        <v>58</v>
      </c>
      <c r="C52" s="126"/>
      <c r="D52" s="126"/>
      <c r="E52" s="127"/>
      <c r="F52" s="116">
        <f>20+120+15</f>
        <v>155</v>
      </c>
      <c r="G52" s="116"/>
      <c r="H52" s="116"/>
      <c r="I52" s="116"/>
      <c r="J52" s="120"/>
      <c r="K52" s="19"/>
      <c r="L52" s="19"/>
      <c r="M52" s="19"/>
      <c r="N52" s="9" t="s">
        <v>23</v>
      </c>
    </row>
    <row r="53" spans="1:14" ht="15.75" thickBot="1">
      <c r="A53" s="1">
        <f>(A47+A49+A50+A51+A52+A48)/60</f>
        <v>5</v>
      </c>
      <c r="B53" s="143" t="s">
        <v>27</v>
      </c>
      <c r="C53" s="143"/>
      <c r="D53" s="143"/>
      <c r="E53" s="143"/>
      <c r="F53" s="1">
        <f>(F47+F49+F50+F51+F52+F48)/60</f>
        <v>7.416666666666667</v>
      </c>
      <c r="G53" s="116"/>
      <c r="H53" s="116">
        <f>H47+H49+H50</f>
        <v>72</v>
      </c>
      <c r="I53" s="116"/>
      <c r="J53" s="120"/>
      <c r="K53" s="4"/>
      <c r="L53" s="4"/>
      <c r="M53" s="4"/>
      <c r="N53" s="9"/>
    </row>
    <row r="54" spans="1:14" ht="15.75" thickBot="1">
      <c r="A54" s="2" t="s">
        <v>9</v>
      </c>
      <c r="B54" s="135" t="s">
        <v>59</v>
      </c>
      <c r="C54" s="136"/>
      <c r="D54" s="136"/>
      <c r="E54" s="137"/>
      <c r="F54" s="2" t="s">
        <v>11</v>
      </c>
      <c r="G54" s="2" t="s">
        <v>12</v>
      </c>
      <c r="H54" s="2" t="s">
        <v>13</v>
      </c>
      <c r="I54" s="2" t="s">
        <v>14</v>
      </c>
      <c r="J54" s="2" t="s">
        <v>15</v>
      </c>
      <c r="K54" s="2" t="s">
        <v>16</v>
      </c>
      <c r="L54" s="2" t="s">
        <v>17</v>
      </c>
      <c r="M54" s="2" t="s">
        <v>18</v>
      </c>
      <c r="N54" s="22"/>
    </row>
    <row r="55" spans="1:14" ht="15.75" thickBot="1">
      <c r="A55" s="122">
        <v>60</v>
      </c>
      <c r="B55" s="129" t="s">
        <v>49</v>
      </c>
      <c r="C55" s="129"/>
      <c r="D55" s="129"/>
      <c r="E55" s="129"/>
      <c r="F55" s="122">
        <v>90</v>
      </c>
      <c r="G55" s="122"/>
      <c r="H55" s="116">
        <f>J55-I55+1</f>
        <v>30</v>
      </c>
      <c r="I55" s="122">
        <v>30</v>
      </c>
      <c r="J55" s="3">
        <v>59</v>
      </c>
      <c r="K55" s="4" t="s">
        <v>23</v>
      </c>
      <c r="L55" s="4" t="s">
        <v>23</v>
      </c>
      <c r="M55" s="4"/>
      <c r="N55" s="42" t="s">
        <v>60</v>
      </c>
    </row>
    <row r="56" spans="1:14">
      <c r="A56" s="122">
        <v>60</v>
      </c>
      <c r="B56" s="147" t="s">
        <v>30</v>
      </c>
      <c r="C56" s="147"/>
      <c r="D56" s="147"/>
      <c r="E56" s="147"/>
      <c r="F56" s="122"/>
      <c r="G56" s="13"/>
      <c r="H56" s="116"/>
      <c r="I56" s="122"/>
      <c r="J56" s="3"/>
      <c r="K56" s="19"/>
      <c r="L56" s="19"/>
      <c r="M56" s="19"/>
      <c r="N56" s="10"/>
    </row>
    <row r="57" spans="1:14" ht="22.5">
      <c r="A57" s="116">
        <v>60</v>
      </c>
      <c r="B57" s="125" t="s">
        <v>61</v>
      </c>
      <c r="C57" s="126"/>
      <c r="D57" s="126"/>
      <c r="E57" s="127"/>
      <c r="F57" s="116">
        <f>75+21</f>
        <v>96</v>
      </c>
      <c r="G57" s="60" t="s">
        <v>62</v>
      </c>
      <c r="H57" s="116">
        <f>J57-I57+1</f>
        <v>48</v>
      </c>
      <c r="I57" s="116">
        <v>1</v>
      </c>
      <c r="J57" s="120">
        <v>48</v>
      </c>
      <c r="K57" s="4" t="s">
        <v>23</v>
      </c>
      <c r="L57" s="4" t="s">
        <v>23</v>
      </c>
      <c r="M57" s="4"/>
      <c r="N57" s="10" t="s">
        <v>63</v>
      </c>
    </row>
    <row r="58" spans="1:14">
      <c r="A58" s="116"/>
      <c r="B58" s="125" t="s">
        <v>64</v>
      </c>
      <c r="C58" s="126"/>
      <c r="D58" s="126"/>
      <c r="E58" s="127"/>
      <c r="F58" s="116">
        <v>110</v>
      </c>
      <c r="G58" s="116"/>
      <c r="H58" s="116"/>
      <c r="I58" s="116"/>
      <c r="J58" s="120"/>
      <c r="K58" s="19"/>
      <c r="L58" s="19"/>
      <c r="M58" s="19"/>
      <c r="N58" s="9"/>
    </row>
    <row r="59" spans="1:14">
      <c r="A59" s="116">
        <v>60</v>
      </c>
      <c r="B59" s="125" t="s">
        <v>65</v>
      </c>
      <c r="C59" s="126"/>
      <c r="D59" s="126"/>
      <c r="E59" s="127"/>
      <c r="F59" s="116">
        <f>45+20</f>
        <v>65</v>
      </c>
      <c r="G59" s="116"/>
      <c r="H59" s="116"/>
      <c r="I59" s="116"/>
      <c r="J59" s="120"/>
      <c r="K59" s="19"/>
      <c r="L59" s="19"/>
      <c r="M59" s="19"/>
      <c r="N59" s="9" t="s">
        <v>23</v>
      </c>
    </row>
    <row r="60" spans="1:14" ht="15.75" thickBot="1">
      <c r="A60" s="1">
        <f>(A55+A56+A57+A58+A59)/60</f>
        <v>4</v>
      </c>
      <c r="B60" s="143" t="s">
        <v>27</v>
      </c>
      <c r="C60" s="143"/>
      <c r="D60" s="143"/>
      <c r="E60" s="143"/>
      <c r="F60" s="1">
        <f>(F55+F56+F57+F58+F59)/60</f>
        <v>6.0166666666666666</v>
      </c>
      <c r="G60" s="116"/>
      <c r="H60" s="116">
        <f>H55+H56+H57</f>
        <v>78</v>
      </c>
      <c r="I60" s="116"/>
      <c r="J60" s="120"/>
      <c r="K60" s="4"/>
      <c r="L60" s="4"/>
      <c r="M60" s="4"/>
      <c r="N60" s="9"/>
    </row>
    <row r="61" spans="1:14" ht="15.75" thickBot="1">
      <c r="A61" s="2" t="s">
        <v>9</v>
      </c>
      <c r="B61" s="135" t="s">
        <v>66</v>
      </c>
      <c r="C61" s="136"/>
      <c r="D61" s="136"/>
      <c r="E61" s="137"/>
      <c r="F61" s="2" t="s">
        <v>11</v>
      </c>
      <c r="G61" s="2" t="s">
        <v>12</v>
      </c>
      <c r="H61" s="2" t="s">
        <v>13</v>
      </c>
      <c r="I61" s="2" t="s">
        <v>14</v>
      </c>
      <c r="J61" s="2" t="s">
        <v>15</v>
      </c>
      <c r="K61" s="2" t="s">
        <v>16</v>
      </c>
      <c r="L61" s="2" t="s">
        <v>17</v>
      </c>
      <c r="M61" s="2" t="s">
        <v>18</v>
      </c>
      <c r="N61" s="22"/>
    </row>
    <row r="62" spans="1:14" ht="22.5">
      <c r="A62" s="122">
        <v>60</v>
      </c>
      <c r="B62" s="125" t="s">
        <v>61</v>
      </c>
      <c r="C62" s="126"/>
      <c r="D62" s="126"/>
      <c r="E62" s="127"/>
      <c r="F62" s="122">
        <v>60</v>
      </c>
      <c r="G62" s="60" t="s">
        <v>62</v>
      </c>
      <c r="H62" s="116">
        <f>J62-I62+1</f>
        <v>11</v>
      </c>
      <c r="I62" s="122">
        <v>49</v>
      </c>
      <c r="J62" s="3">
        <v>59</v>
      </c>
      <c r="K62" s="4" t="s">
        <v>23</v>
      </c>
      <c r="L62" s="4" t="s">
        <v>23</v>
      </c>
      <c r="M62" s="4"/>
      <c r="N62" s="9"/>
    </row>
    <row r="63" spans="1:14">
      <c r="A63" s="122">
        <v>60</v>
      </c>
      <c r="B63" s="145" t="s">
        <v>67</v>
      </c>
      <c r="C63" s="145"/>
      <c r="D63" s="145"/>
      <c r="E63" s="145"/>
      <c r="F63" s="122">
        <v>90</v>
      </c>
      <c r="G63" s="13" t="s">
        <v>68</v>
      </c>
      <c r="H63" s="116">
        <f>J63-I63+1</f>
        <v>5</v>
      </c>
      <c r="I63" s="122">
        <v>1</v>
      </c>
      <c r="J63" s="3">
        <v>5</v>
      </c>
      <c r="K63" s="4" t="s">
        <v>23</v>
      </c>
      <c r="L63" s="4" t="s">
        <v>23</v>
      </c>
      <c r="M63" s="4" t="s">
        <v>23</v>
      </c>
      <c r="N63" s="10" t="s">
        <v>69</v>
      </c>
    </row>
    <row r="64" spans="1:14">
      <c r="A64" s="116">
        <v>60</v>
      </c>
      <c r="B64" s="144" t="s">
        <v>30</v>
      </c>
      <c r="C64" s="144"/>
      <c r="D64" s="144"/>
      <c r="E64" s="144"/>
      <c r="F64" s="116"/>
      <c r="G64" s="13"/>
      <c r="H64" s="116"/>
      <c r="I64" s="122"/>
      <c r="J64" s="120"/>
      <c r="K64" s="4"/>
      <c r="L64" s="4"/>
      <c r="M64" s="4"/>
      <c r="N64" s="9"/>
    </row>
    <row r="65" spans="1:14">
      <c r="A65" s="116"/>
      <c r="B65" s="125"/>
      <c r="C65" s="126"/>
      <c r="D65" s="126"/>
      <c r="E65" s="127"/>
      <c r="F65" s="116"/>
      <c r="G65" s="116"/>
      <c r="H65" s="116"/>
      <c r="I65" s="116"/>
      <c r="J65" s="120"/>
      <c r="K65" s="4"/>
      <c r="L65" s="4"/>
      <c r="M65" s="4"/>
      <c r="N65" s="42"/>
    </row>
    <row r="66" spans="1:14">
      <c r="A66" s="116">
        <v>60</v>
      </c>
      <c r="B66" s="125" t="s">
        <v>70</v>
      </c>
      <c r="C66" s="126"/>
      <c r="D66" s="126"/>
      <c r="E66" s="127"/>
      <c r="F66" s="24">
        <v>40</v>
      </c>
      <c r="G66" s="116"/>
      <c r="H66" s="116"/>
      <c r="I66" s="116"/>
      <c r="J66" s="120"/>
      <c r="K66" s="19"/>
      <c r="L66" s="19"/>
      <c r="M66" s="19"/>
      <c r="N66" s="9" t="s">
        <v>23</v>
      </c>
    </row>
    <row r="67" spans="1:14">
      <c r="A67" s="116">
        <v>60</v>
      </c>
      <c r="B67" s="125" t="s">
        <v>33</v>
      </c>
      <c r="C67" s="126"/>
      <c r="D67" s="126"/>
      <c r="E67" s="127"/>
      <c r="F67" s="50"/>
      <c r="G67" s="116"/>
      <c r="H67" s="116"/>
      <c r="I67" s="116"/>
      <c r="J67" s="120"/>
      <c r="K67" s="19"/>
      <c r="L67" s="19"/>
      <c r="M67" s="19"/>
      <c r="N67" s="9" t="s">
        <v>23</v>
      </c>
    </row>
    <row r="68" spans="1:14">
      <c r="A68" s="1">
        <f>(A62+A64+A65+A66+A67+A63)/60</f>
        <v>5</v>
      </c>
      <c r="B68" s="143" t="s">
        <v>27</v>
      </c>
      <c r="C68" s="143"/>
      <c r="D68" s="143"/>
      <c r="E68" s="143"/>
      <c r="F68" s="1">
        <f>(F62+F64+F65+F66+F67+F63)/60</f>
        <v>3.1666666666666665</v>
      </c>
      <c r="G68" s="116"/>
      <c r="H68" s="116">
        <f>H62+H64+H65</f>
        <v>11</v>
      </c>
      <c r="I68" s="116"/>
      <c r="J68" s="120"/>
      <c r="K68" s="4"/>
      <c r="L68" s="4"/>
      <c r="M68" s="4"/>
      <c r="N68" s="9"/>
    </row>
    <row r="69" spans="1:14" ht="15.75" thickBot="1">
      <c r="A69" s="15">
        <f>(A8+A16+A24+A32+A45+A53+A60+A68)*60</f>
        <v>1980</v>
      </c>
      <c r="E69" t="s">
        <v>71</v>
      </c>
      <c r="F69">
        <f>(F8+F16+F24+F32+F45+F53+F60+F68)/8</f>
        <v>4.885416666666667</v>
      </c>
    </row>
    <row r="70" spans="1:14">
      <c r="A70" s="16"/>
      <c r="B70" s="146" t="s">
        <v>2</v>
      </c>
      <c r="C70" s="146"/>
      <c r="D70" s="146"/>
      <c r="E70" s="146"/>
    </row>
    <row r="71" spans="1:14">
      <c r="A71" s="17">
        <f>A4+A19+A39+A56</f>
        <v>270</v>
      </c>
      <c r="B71" s="142" t="s">
        <v>3</v>
      </c>
      <c r="C71" s="142"/>
      <c r="D71" s="142"/>
      <c r="E71" s="142"/>
      <c r="G71" t="s">
        <v>72</v>
      </c>
      <c r="H71" s="90">
        <f>F8+F16+F24+F45+F53+F60+F68+F32</f>
        <v>39.083333333333336</v>
      </c>
    </row>
    <row r="72" spans="1:14">
      <c r="A72" s="17">
        <f>A5+A13+A21+A28+A40+A50+A57+A65</f>
        <v>60</v>
      </c>
      <c r="B72" s="139" t="s">
        <v>73</v>
      </c>
      <c r="C72" s="140"/>
      <c r="D72" s="140"/>
      <c r="E72" s="141"/>
    </row>
    <row r="73" spans="1:14">
      <c r="A73" s="17">
        <f>A11+A27+A49+A64</f>
        <v>270</v>
      </c>
      <c r="B73" s="139" t="s">
        <v>74</v>
      </c>
      <c r="C73" s="140"/>
      <c r="D73" s="140"/>
      <c r="E73" s="141"/>
    </row>
    <row r="74" spans="1:14">
      <c r="A74" s="17">
        <f>A3+A10+A18+A26+A38+A47+A55+A62</f>
        <v>570</v>
      </c>
      <c r="B74" s="139" t="s">
        <v>75</v>
      </c>
      <c r="C74" s="140"/>
      <c r="D74" s="140"/>
      <c r="E74" s="141"/>
    </row>
    <row r="75" spans="1:14">
      <c r="A75" s="17"/>
      <c r="B75" s="139" t="s">
        <v>76</v>
      </c>
      <c r="C75" s="140"/>
      <c r="D75" s="140"/>
      <c r="E75" s="141"/>
    </row>
    <row r="76" spans="1:14" ht="15.75" thickBot="1">
      <c r="A76" s="18"/>
      <c r="B76" s="139" t="s">
        <v>8</v>
      </c>
      <c r="C76" s="140"/>
      <c r="D76" s="140"/>
      <c r="E76" s="141"/>
    </row>
    <row r="77" spans="1:14">
      <c r="A77" s="14">
        <f>A70+A71+A72+A73+A74+A75+A76</f>
        <v>1170</v>
      </c>
      <c r="B77" s="138"/>
      <c r="C77" s="138"/>
      <c r="D77" s="138"/>
      <c r="E77" s="138"/>
    </row>
    <row r="78" spans="1:14">
      <c r="A78" s="14">
        <f>120*8+A77</f>
        <v>2130</v>
      </c>
      <c r="B78" s="138" t="s">
        <v>77</v>
      </c>
      <c r="C78" s="138"/>
      <c r="D78" s="138"/>
      <c r="E78" s="8"/>
    </row>
    <row r="79" spans="1:14">
      <c r="A79" s="14"/>
      <c r="B79" s="128"/>
      <c r="C79" s="128"/>
      <c r="D79" s="128"/>
    </row>
  </sheetData>
  <mergeCells count="98">
    <mergeCell ref="B8:E8"/>
    <mergeCell ref="B9:E9"/>
    <mergeCell ref="B10:E10"/>
    <mergeCell ref="O2:P2"/>
    <mergeCell ref="B3:E3"/>
    <mergeCell ref="B4:E4"/>
    <mergeCell ref="B5:E5"/>
    <mergeCell ref="B6:E6"/>
    <mergeCell ref="B7:E7"/>
    <mergeCell ref="B25:E25"/>
    <mergeCell ref="B13:E13"/>
    <mergeCell ref="B14:E14"/>
    <mergeCell ref="B15:E15"/>
    <mergeCell ref="B16:E16"/>
    <mergeCell ref="B17:E17"/>
    <mergeCell ref="B18:E18"/>
    <mergeCell ref="B21:E21"/>
    <mergeCell ref="B22:E22"/>
    <mergeCell ref="B23:E23"/>
    <mergeCell ref="B24:E24"/>
    <mergeCell ref="B19:E19"/>
    <mergeCell ref="B44:E44"/>
    <mergeCell ref="B26:E26"/>
    <mergeCell ref="B27:E27"/>
    <mergeCell ref="B28:E28"/>
    <mergeCell ref="B30:E30"/>
    <mergeCell ref="B31:E31"/>
    <mergeCell ref="B32:E32"/>
    <mergeCell ref="B37:E37"/>
    <mergeCell ref="B38:E38"/>
    <mergeCell ref="B39:E39"/>
    <mergeCell ref="B40:E40"/>
    <mergeCell ref="B41:E41"/>
    <mergeCell ref="B29:E29"/>
    <mergeCell ref="B43:E43"/>
    <mergeCell ref="B42:E42"/>
    <mergeCell ref="B57:E57"/>
    <mergeCell ref="B45:E45"/>
    <mergeCell ref="B46:E46"/>
    <mergeCell ref="B47:E47"/>
    <mergeCell ref="B49:E49"/>
    <mergeCell ref="B50:E50"/>
    <mergeCell ref="B51:E51"/>
    <mergeCell ref="B52:E52"/>
    <mergeCell ref="B53:E53"/>
    <mergeCell ref="B54:E54"/>
    <mergeCell ref="B55:E55"/>
    <mergeCell ref="B56:E56"/>
    <mergeCell ref="B48:E48"/>
    <mergeCell ref="B65:E65"/>
    <mergeCell ref="B66:E66"/>
    <mergeCell ref="B67:E67"/>
    <mergeCell ref="B68:E68"/>
    <mergeCell ref="B70:E70"/>
    <mergeCell ref="B59:E59"/>
    <mergeCell ref="B60:E60"/>
    <mergeCell ref="B61:E61"/>
    <mergeCell ref="B62:E62"/>
    <mergeCell ref="B64:E64"/>
    <mergeCell ref="B63:E63"/>
    <mergeCell ref="B78:D78"/>
    <mergeCell ref="B79:D79"/>
    <mergeCell ref="O1:P1"/>
    <mergeCell ref="Q1:R1"/>
    <mergeCell ref="S1:T1"/>
    <mergeCell ref="O3:P3"/>
    <mergeCell ref="Q3:R3"/>
    <mergeCell ref="S3:T3"/>
    <mergeCell ref="B72:E72"/>
    <mergeCell ref="B73:E73"/>
    <mergeCell ref="B74:E74"/>
    <mergeCell ref="B75:E75"/>
    <mergeCell ref="B76:E76"/>
    <mergeCell ref="B77:E77"/>
    <mergeCell ref="B71:E71"/>
    <mergeCell ref="B58:E58"/>
    <mergeCell ref="AA2:AB2"/>
    <mergeCell ref="W3:X3"/>
    <mergeCell ref="Y3:Z3"/>
    <mergeCell ref="AA3:AB3"/>
    <mergeCell ref="Y1:Z1"/>
    <mergeCell ref="AA1:AB1"/>
    <mergeCell ref="U2:V2"/>
    <mergeCell ref="W2:X2"/>
    <mergeCell ref="W1:X1"/>
    <mergeCell ref="B20:E20"/>
    <mergeCell ref="Y2:Z2"/>
    <mergeCell ref="Q2:R2"/>
    <mergeCell ref="U1:V1"/>
    <mergeCell ref="U3:V3"/>
    <mergeCell ref="S2:T2"/>
    <mergeCell ref="Q8:R8"/>
    <mergeCell ref="Q9:R9"/>
    <mergeCell ref="O6:U6"/>
    <mergeCell ref="B11:E11"/>
    <mergeCell ref="A1:J1"/>
    <mergeCell ref="K1:N1"/>
    <mergeCell ref="B2:E2"/>
  </mergeCells>
  <pageMargins left="0.25" right="0.25" top="0.75" bottom="0.75" header="0.3" footer="0.3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85"/>
  <sheetViews>
    <sheetView topLeftCell="A64" zoomScaleNormal="100" workbookViewId="0" xr3:uid="{7BE570AB-09E9-518F-B8F7-3F91B7162CA9}">
      <selection activeCell="F76" sqref="F76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>
      <c r="A1" s="130" t="s">
        <v>430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431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22.5">
      <c r="A3" s="122">
        <v>30</v>
      </c>
      <c r="B3" s="182" t="s">
        <v>299</v>
      </c>
      <c r="C3" s="182"/>
      <c r="D3" s="182"/>
      <c r="E3" s="182"/>
      <c r="F3" s="70">
        <v>60</v>
      </c>
      <c r="G3" s="72" t="s">
        <v>300</v>
      </c>
      <c r="H3" s="116">
        <f>J3-I3+1</f>
        <v>68</v>
      </c>
      <c r="I3" s="70">
        <v>117</v>
      </c>
      <c r="J3" s="80">
        <v>184</v>
      </c>
      <c r="K3" s="7" t="s">
        <v>23</v>
      </c>
      <c r="L3" s="7"/>
      <c r="M3" s="7"/>
      <c r="N3" s="11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ht="22.5">
      <c r="A4" s="122"/>
      <c r="B4" s="144" t="s">
        <v>299</v>
      </c>
      <c r="C4" s="144"/>
      <c r="D4" s="144"/>
      <c r="E4" s="144"/>
      <c r="F4" s="116">
        <v>40</v>
      </c>
      <c r="G4" s="60" t="s">
        <v>432</v>
      </c>
      <c r="H4" s="116">
        <f>J4-I4+1</f>
        <v>44</v>
      </c>
      <c r="I4" s="70">
        <v>1</v>
      </c>
      <c r="J4" s="80">
        <v>44</v>
      </c>
      <c r="K4" s="7" t="s">
        <v>23</v>
      </c>
      <c r="L4" s="7"/>
      <c r="M4" s="7"/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ht="22.5">
      <c r="A5" s="122"/>
      <c r="B5" s="129" t="s">
        <v>133</v>
      </c>
      <c r="C5" s="129"/>
      <c r="D5" s="129"/>
      <c r="E5" s="129"/>
      <c r="F5" s="122">
        <v>60</v>
      </c>
      <c r="G5" s="60" t="s">
        <v>420</v>
      </c>
      <c r="H5" s="116">
        <f>J5-I5+1</f>
        <v>6</v>
      </c>
      <c r="I5" s="70">
        <v>13</v>
      </c>
      <c r="J5" s="120">
        <v>18</v>
      </c>
      <c r="K5" s="4" t="s">
        <v>23</v>
      </c>
      <c r="L5" s="4"/>
      <c r="M5" s="4"/>
      <c r="N5" s="52" t="s">
        <v>209</v>
      </c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>
      <c r="A6" s="116"/>
      <c r="B6" s="125" t="s">
        <v>433</v>
      </c>
      <c r="C6" s="126"/>
      <c r="D6" s="126"/>
      <c r="E6" s="127"/>
      <c r="F6" s="24">
        <v>12</v>
      </c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>
      <c r="A7" s="116"/>
      <c r="B7" s="125" t="s">
        <v>407</v>
      </c>
      <c r="C7" s="126"/>
      <c r="D7" s="126"/>
      <c r="E7" s="127"/>
      <c r="F7" s="24">
        <v>50</v>
      </c>
      <c r="G7" s="116"/>
      <c r="H7" s="116"/>
      <c r="I7" s="116"/>
      <c r="J7" s="120"/>
      <c r="K7" s="32"/>
      <c r="L7" s="32"/>
      <c r="M7" s="32"/>
      <c r="N7" s="9" t="s">
        <v>23</v>
      </c>
      <c r="P7" s="128"/>
      <c r="Q7" s="128"/>
      <c r="R7" s="128"/>
      <c r="S7" s="128"/>
      <c r="T7" s="128"/>
      <c r="U7" s="128"/>
      <c r="V7" s="128"/>
    </row>
    <row r="8" spans="1:29">
      <c r="A8" s="116"/>
      <c r="B8" s="125" t="s">
        <v>434</v>
      </c>
      <c r="C8" s="126"/>
      <c r="D8" s="126"/>
      <c r="E8" s="127"/>
      <c r="F8" s="24">
        <v>25</v>
      </c>
      <c r="G8" s="24"/>
      <c r="H8" s="116"/>
      <c r="I8" s="116"/>
      <c r="J8" s="120"/>
      <c r="K8" s="32"/>
      <c r="L8" s="32"/>
      <c r="M8" s="32"/>
      <c r="N8" s="9" t="s">
        <v>23</v>
      </c>
    </row>
    <row r="9" spans="1:29" ht="15.75" thickBot="1">
      <c r="A9" s="1">
        <f>(A3+A5+A6+A7+A8+A4)/60</f>
        <v>0.5</v>
      </c>
      <c r="B9" s="155" t="s">
        <v>27</v>
      </c>
      <c r="C9" s="156"/>
      <c r="D9" s="156"/>
      <c r="E9" s="157"/>
      <c r="F9" s="1">
        <f>(F3+F5+F6+F7+F8+F4)/60</f>
        <v>4.1166666666666663</v>
      </c>
      <c r="G9" s="116"/>
      <c r="H9" s="116">
        <f>H3+H5+H6</f>
        <v>74</v>
      </c>
      <c r="I9" s="116"/>
      <c r="J9" s="120"/>
      <c r="K9" s="4"/>
      <c r="L9" s="4"/>
      <c r="M9" s="4"/>
      <c r="N9" s="36"/>
    </row>
    <row r="10" spans="1:29" ht="15.75" thickBot="1">
      <c r="A10" s="2" t="s">
        <v>9</v>
      </c>
      <c r="B10" s="135" t="s">
        <v>435</v>
      </c>
      <c r="C10" s="136"/>
      <c r="D10" s="136"/>
      <c r="E10" s="137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ht="22.5">
      <c r="A11" s="122"/>
      <c r="B11" s="182" t="s">
        <v>299</v>
      </c>
      <c r="C11" s="182"/>
      <c r="D11" s="182"/>
      <c r="E11" s="182"/>
      <c r="F11" s="70">
        <v>37</v>
      </c>
      <c r="G11" s="60" t="s">
        <v>300</v>
      </c>
      <c r="H11" s="116">
        <f>J11-I11+1</f>
        <v>63</v>
      </c>
      <c r="I11" s="70">
        <v>185</v>
      </c>
      <c r="J11" s="80">
        <v>247</v>
      </c>
      <c r="K11" s="32" t="s">
        <v>23</v>
      </c>
      <c r="L11" s="32"/>
      <c r="M11" s="32"/>
      <c r="N11" s="84" t="s">
        <v>263</v>
      </c>
    </row>
    <row r="12" spans="1:29">
      <c r="A12" s="116"/>
      <c r="B12" s="187" t="s">
        <v>436</v>
      </c>
      <c r="C12" s="187"/>
      <c r="D12" s="187"/>
      <c r="E12" s="187"/>
      <c r="F12" s="116">
        <f>75+40</f>
        <v>115</v>
      </c>
      <c r="G12" s="55" t="s">
        <v>437</v>
      </c>
      <c r="H12" s="116"/>
      <c r="I12" s="116"/>
      <c r="J12" s="120"/>
      <c r="K12" s="32" t="s">
        <v>23</v>
      </c>
      <c r="L12" s="32"/>
      <c r="M12" s="32"/>
      <c r="N12" s="10" t="s">
        <v>438</v>
      </c>
      <c r="Q12" s="23"/>
      <c r="R12" s="23"/>
    </row>
    <row r="13" spans="1:29">
      <c r="A13" s="116"/>
      <c r="B13" s="144"/>
      <c r="C13" s="144"/>
      <c r="D13" s="144"/>
      <c r="E13" s="144"/>
      <c r="F13" s="116"/>
      <c r="G13" s="13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>
      <c r="A14" s="116"/>
      <c r="B14" s="125" t="s">
        <v>439</v>
      </c>
      <c r="C14" s="126"/>
      <c r="D14" s="126"/>
      <c r="E14" s="127"/>
      <c r="F14" s="24">
        <f>15+5+2</f>
        <v>22</v>
      </c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>
      <c r="A15" s="116"/>
      <c r="B15" s="125" t="s">
        <v>414</v>
      </c>
      <c r="C15" s="126"/>
      <c r="D15" s="126"/>
      <c r="E15" s="127"/>
      <c r="F15" s="94"/>
      <c r="G15" s="13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>
      <c r="A16" s="116"/>
      <c r="B16" s="125" t="s">
        <v>309</v>
      </c>
      <c r="C16" s="126"/>
      <c r="D16" s="126"/>
      <c r="E16" s="127"/>
      <c r="F16" s="24">
        <f>17+50</f>
        <v>67</v>
      </c>
      <c r="G16" s="116"/>
      <c r="H16" s="116"/>
      <c r="I16" s="116"/>
      <c r="J16" s="120"/>
      <c r="K16" s="32"/>
      <c r="L16" s="32"/>
      <c r="M16" s="32"/>
      <c r="N16" s="9" t="s">
        <v>23</v>
      </c>
      <c r="Q16" s="23"/>
      <c r="R16" s="23"/>
    </row>
    <row r="17" spans="1:18" ht="15.75" thickBot="1">
      <c r="A17" s="1">
        <f>(A11+A12+A14+A15+A16)/60</f>
        <v>0</v>
      </c>
      <c r="B17" s="143" t="s">
        <v>27</v>
      </c>
      <c r="C17" s="143"/>
      <c r="D17" s="143"/>
      <c r="E17" s="143"/>
      <c r="F17" s="1">
        <f>(F11+F12+F14+F15+F16+F13)/60</f>
        <v>4.0166666666666666</v>
      </c>
      <c r="G17" s="116"/>
      <c r="H17" s="116">
        <f>H11+H12+H14</f>
        <v>63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>
      <c r="A18" s="2" t="s">
        <v>9</v>
      </c>
      <c r="B18" s="135" t="s">
        <v>440</v>
      </c>
      <c r="C18" s="136"/>
      <c r="D18" s="136"/>
      <c r="E18" s="137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>
      <c r="A19" s="122"/>
      <c r="B19" s="161" t="s">
        <v>7</v>
      </c>
      <c r="C19" s="162"/>
      <c r="D19" s="162"/>
      <c r="E19" s="163"/>
      <c r="F19" s="122">
        <v>45</v>
      </c>
      <c r="G19" s="72" t="s">
        <v>441</v>
      </c>
      <c r="H19" s="116">
        <f>J19-I19+1</f>
        <v>17</v>
      </c>
      <c r="I19" s="70">
        <v>1</v>
      </c>
      <c r="J19" s="80">
        <v>17</v>
      </c>
      <c r="K19" s="32" t="s">
        <v>23</v>
      </c>
      <c r="L19" s="32"/>
      <c r="M19" s="32"/>
      <c r="N19" s="84"/>
      <c r="Q19" s="23"/>
      <c r="R19" s="23"/>
    </row>
    <row r="20" spans="1:18" ht="33.75">
      <c r="A20" s="116"/>
      <c r="B20" s="187" t="s">
        <v>442</v>
      </c>
      <c r="C20" s="187"/>
      <c r="D20" s="187"/>
      <c r="E20" s="187"/>
      <c r="F20" s="70">
        <v>20</v>
      </c>
      <c r="G20" s="60" t="s">
        <v>443</v>
      </c>
      <c r="H20" s="116">
        <f>J20-I20+1</f>
        <v>5</v>
      </c>
      <c r="I20" s="70">
        <v>1</v>
      </c>
      <c r="J20" s="80">
        <v>5</v>
      </c>
      <c r="K20" s="4" t="s">
        <v>23</v>
      </c>
      <c r="L20" s="4"/>
      <c r="M20" s="4"/>
      <c r="N20" s="10"/>
      <c r="Q20" s="23"/>
      <c r="R20" s="23"/>
    </row>
    <row r="21" spans="1:18" ht="22.5">
      <c r="A21" s="122"/>
      <c r="B21" s="187" t="s">
        <v>444</v>
      </c>
      <c r="C21" s="187"/>
      <c r="D21" s="187"/>
      <c r="E21" s="187"/>
      <c r="F21" s="122">
        <v>20</v>
      </c>
      <c r="G21" s="72" t="s">
        <v>177</v>
      </c>
      <c r="H21" s="116"/>
      <c r="I21" s="116"/>
      <c r="J21" s="70"/>
      <c r="K21" s="98"/>
      <c r="L21" s="92"/>
      <c r="M21" s="92"/>
      <c r="N21" s="10"/>
      <c r="Q21" s="23"/>
      <c r="R21" s="23"/>
    </row>
    <row r="22" spans="1:18" ht="22.5">
      <c r="A22" s="122"/>
      <c r="B22" s="144" t="s">
        <v>445</v>
      </c>
      <c r="C22" s="144"/>
      <c r="D22" s="144"/>
      <c r="E22" s="144"/>
      <c r="F22" s="122">
        <v>20</v>
      </c>
      <c r="G22" s="72" t="s">
        <v>177</v>
      </c>
      <c r="H22" s="116"/>
      <c r="I22" s="122"/>
      <c r="J22" s="3"/>
      <c r="K22" s="92"/>
      <c r="L22" s="92"/>
      <c r="M22" s="92"/>
      <c r="N22" s="34"/>
      <c r="Q22" s="23"/>
      <c r="R22" s="23"/>
    </row>
    <row r="23" spans="1:18">
      <c r="A23" s="122"/>
      <c r="B23" s="129"/>
      <c r="C23" s="129"/>
      <c r="D23" s="129"/>
      <c r="E23" s="129"/>
      <c r="F23" s="122"/>
      <c r="G23" s="72"/>
      <c r="H23" s="116"/>
      <c r="I23" s="122"/>
      <c r="J23" s="80"/>
      <c r="K23" s="32"/>
      <c r="L23" s="32"/>
      <c r="M23" s="32"/>
      <c r="N23" s="10"/>
      <c r="Q23" s="23"/>
      <c r="R23" s="23"/>
    </row>
    <row r="24" spans="1:18">
      <c r="A24" s="116"/>
      <c r="B24" s="125" t="s">
        <v>446</v>
      </c>
      <c r="C24" s="126"/>
      <c r="D24" s="126"/>
      <c r="E24" s="127"/>
      <c r="F24" s="24">
        <f>20+65</f>
        <v>85</v>
      </c>
      <c r="G24" s="86"/>
      <c r="H24" s="116"/>
      <c r="I24" s="116"/>
      <c r="J24" s="120"/>
      <c r="K24" s="33"/>
      <c r="L24" s="33"/>
      <c r="M24" s="33"/>
      <c r="N24" s="10" t="s">
        <v>23</v>
      </c>
      <c r="Q24" s="23"/>
      <c r="R24" s="23"/>
    </row>
    <row r="25" spans="1:18">
      <c r="A25" s="116"/>
      <c r="B25" s="125" t="s">
        <v>417</v>
      </c>
      <c r="C25" s="126"/>
      <c r="D25" s="126"/>
      <c r="E25" s="127"/>
      <c r="F25" s="94"/>
      <c r="G25" s="116"/>
      <c r="H25" s="116"/>
      <c r="I25" s="116"/>
      <c r="J25" s="120"/>
      <c r="K25" s="32"/>
      <c r="L25" s="32"/>
      <c r="M25" s="32"/>
      <c r="N25" s="9" t="s">
        <v>23</v>
      </c>
      <c r="Q25" s="23"/>
      <c r="R25" s="23"/>
    </row>
    <row r="26" spans="1:18">
      <c r="A26" s="116"/>
      <c r="B26" s="125" t="s">
        <v>447</v>
      </c>
      <c r="C26" s="126"/>
      <c r="D26" s="126"/>
      <c r="E26" s="127"/>
      <c r="F26" s="24">
        <f>60+60+33</f>
        <v>153</v>
      </c>
      <c r="G26" s="116"/>
      <c r="H26" s="116"/>
      <c r="I26" s="116"/>
      <c r="J26" s="120"/>
      <c r="K26" s="32"/>
      <c r="L26" s="32"/>
      <c r="M26" s="32"/>
      <c r="N26" s="9" t="s">
        <v>23</v>
      </c>
      <c r="Q26" s="23"/>
      <c r="R26" s="23"/>
    </row>
    <row r="27" spans="1:18" ht="15.75" thickBot="1">
      <c r="A27" s="1">
        <f>(A19+A21+A24+A25+A26+A20)/60</f>
        <v>0</v>
      </c>
      <c r="B27" s="143" t="s">
        <v>27</v>
      </c>
      <c r="C27" s="143"/>
      <c r="D27" s="143"/>
      <c r="E27" s="143"/>
      <c r="F27" s="1">
        <f>(F19+F21+F24+F25+F26+F20+F22+F23)/60</f>
        <v>5.7166666666666668</v>
      </c>
      <c r="G27" s="116"/>
      <c r="H27" s="116">
        <f>H19+H21+H24</f>
        <v>17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>
      <c r="A28" s="2" t="s">
        <v>9</v>
      </c>
      <c r="B28" s="135" t="s">
        <v>448</v>
      </c>
      <c r="C28" s="136"/>
      <c r="D28" s="136"/>
      <c r="E28" s="137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>
      <c r="A29" s="122"/>
      <c r="B29" s="173" t="s">
        <v>2</v>
      </c>
      <c r="C29" s="174"/>
      <c r="D29" s="174"/>
      <c r="E29" s="175"/>
      <c r="F29" s="122">
        <v>120</v>
      </c>
      <c r="G29" s="72" t="s">
        <v>140</v>
      </c>
      <c r="H29" s="116"/>
      <c r="I29" s="122"/>
      <c r="J29" s="80"/>
      <c r="K29" s="92"/>
      <c r="L29" s="92"/>
      <c r="M29" s="92"/>
      <c r="N29" s="10"/>
    </row>
    <row r="30" spans="1:18" ht="22.5">
      <c r="A30" s="116"/>
      <c r="B30" s="188" t="s">
        <v>449</v>
      </c>
      <c r="C30" s="189"/>
      <c r="D30" s="189"/>
      <c r="E30" s="190"/>
      <c r="F30" s="70">
        <v>42</v>
      </c>
      <c r="G30" s="72" t="s">
        <v>450</v>
      </c>
      <c r="H30" s="116"/>
      <c r="I30" s="122"/>
      <c r="J30" s="3"/>
      <c r="K30" s="92"/>
      <c r="L30" s="92"/>
      <c r="M30" s="92"/>
      <c r="N30" s="10"/>
    </row>
    <row r="31" spans="1:18">
      <c r="A31" s="122"/>
      <c r="B31" s="125" t="s">
        <v>7</v>
      </c>
      <c r="C31" s="126"/>
      <c r="D31" s="126"/>
      <c r="E31" s="127"/>
      <c r="F31" s="122">
        <f>5+70</f>
        <v>75</v>
      </c>
      <c r="G31" s="72" t="s">
        <v>441</v>
      </c>
      <c r="H31" s="116">
        <f>J31-I31+1</f>
        <v>23</v>
      </c>
      <c r="I31" s="70">
        <v>18</v>
      </c>
      <c r="J31" s="80">
        <v>40</v>
      </c>
      <c r="K31" s="32"/>
      <c r="L31" s="32"/>
      <c r="M31" s="32"/>
      <c r="N31" s="10"/>
    </row>
    <row r="32" spans="1:18">
      <c r="A32" s="116"/>
      <c r="B32" s="125" t="s">
        <v>451</v>
      </c>
      <c r="C32" s="126"/>
      <c r="D32" s="126"/>
      <c r="E32" s="127"/>
      <c r="F32" s="24">
        <f>15+20</f>
        <v>35</v>
      </c>
      <c r="G32" s="74"/>
      <c r="H32" s="116"/>
      <c r="I32" s="116"/>
      <c r="J32" s="120"/>
      <c r="K32" s="4"/>
      <c r="L32" s="4"/>
      <c r="M32" s="4"/>
      <c r="N32" s="42" t="s">
        <v>23</v>
      </c>
    </row>
    <row r="33" spans="1:15">
      <c r="A33" s="116"/>
      <c r="B33" s="125" t="s">
        <v>421</v>
      </c>
      <c r="C33" s="126"/>
      <c r="D33" s="126"/>
      <c r="E33" s="127"/>
      <c r="F33" s="94"/>
      <c r="G33" s="24"/>
      <c r="H33" s="116"/>
      <c r="I33" s="116"/>
      <c r="J33" s="120"/>
      <c r="K33" s="32"/>
      <c r="L33" s="32"/>
      <c r="M33" s="32"/>
      <c r="N33" s="9" t="s">
        <v>23</v>
      </c>
    </row>
    <row r="34" spans="1:15">
      <c r="A34" s="116"/>
      <c r="B34" s="125" t="s">
        <v>275</v>
      </c>
      <c r="C34" s="126"/>
      <c r="D34" s="126"/>
      <c r="E34" s="127"/>
      <c r="F34" s="94"/>
      <c r="G34" s="24"/>
      <c r="H34" s="116"/>
      <c r="I34" s="116"/>
      <c r="J34" s="120"/>
      <c r="K34" s="32"/>
      <c r="L34" s="32"/>
      <c r="M34" s="32"/>
      <c r="N34" s="9" t="s">
        <v>23</v>
      </c>
    </row>
    <row r="35" spans="1:15">
      <c r="A35" s="1">
        <f>(A29+A30+A31+A33+A34+A32)/60</f>
        <v>0</v>
      </c>
      <c r="B35" s="143" t="s">
        <v>27</v>
      </c>
      <c r="C35" s="143"/>
      <c r="D35" s="143"/>
      <c r="E35" s="143"/>
      <c r="F35" s="1">
        <f>(F29+F30+F31+F33+F34+F32)/60</f>
        <v>4.5333333333333332</v>
      </c>
      <c r="G35" s="116"/>
      <c r="H35" s="116">
        <f>H29+H30+H31</f>
        <v>23</v>
      </c>
      <c r="I35" s="116"/>
      <c r="J35" s="120"/>
      <c r="K35" s="32"/>
      <c r="L35" s="32"/>
      <c r="M35" s="32"/>
      <c r="N35" s="9"/>
    </row>
    <row r="36" spans="1:15">
      <c r="A36" s="5"/>
      <c r="B36" s="6"/>
      <c r="C36" s="6"/>
      <c r="D36" s="6"/>
      <c r="E36" s="6" t="s">
        <v>43</v>
      </c>
      <c r="F36" s="5">
        <f>(F9+F17+F27+F35)/4</f>
        <v>4.5958333333333332</v>
      </c>
      <c r="G36" s="6"/>
      <c r="H36" s="6"/>
      <c r="I36" s="6"/>
      <c r="J36" s="6"/>
      <c r="K36" s="8"/>
      <c r="L36" s="8"/>
      <c r="M36" s="8"/>
      <c r="N36" s="8"/>
    </row>
    <row r="37" spans="1:15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5" ht="15.75" thickBot="1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 ht="15.75" thickBot="1">
      <c r="A40" s="2" t="s">
        <v>9</v>
      </c>
      <c r="B40" s="135" t="s">
        <v>452</v>
      </c>
      <c r="C40" s="136"/>
      <c r="D40" s="136"/>
      <c r="E40" s="137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5">
      <c r="A41" s="3"/>
      <c r="B41" s="191"/>
      <c r="C41" s="192"/>
      <c r="D41" s="192"/>
      <c r="E41" s="193"/>
      <c r="F41" s="122"/>
      <c r="G41" s="72"/>
      <c r="H41" s="116"/>
      <c r="I41" s="70"/>
      <c r="J41" s="80"/>
      <c r="K41" s="32"/>
      <c r="L41" s="32"/>
      <c r="M41" s="32"/>
      <c r="N41" s="9"/>
    </row>
    <row r="42" spans="1:15">
      <c r="A42" s="122"/>
      <c r="B42" s="144" t="s">
        <v>316</v>
      </c>
      <c r="C42" s="144"/>
      <c r="D42" s="144"/>
      <c r="E42" s="144"/>
      <c r="F42" s="24">
        <f>65+10</f>
        <v>75</v>
      </c>
      <c r="G42" s="60" t="s">
        <v>453</v>
      </c>
      <c r="H42" s="116"/>
      <c r="I42" s="70"/>
      <c r="J42" s="76"/>
      <c r="K42" s="32"/>
      <c r="L42" s="32"/>
      <c r="M42" s="32"/>
      <c r="N42" s="10" t="s">
        <v>454</v>
      </c>
    </row>
    <row r="43" spans="1:15">
      <c r="A43" s="122"/>
      <c r="B43" s="144" t="s">
        <v>323</v>
      </c>
      <c r="C43" s="144"/>
      <c r="D43" s="144"/>
      <c r="E43" s="144"/>
      <c r="F43" s="24">
        <v>90</v>
      </c>
      <c r="G43" s="89" t="s">
        <v>453</v>
      </c>
      <c r="H43" s="116"/>
      <c r="I43" s="70"/>
      <c r="J43" s="76"/>
      <c r="K43" s="32"/>
      <c r="L43" s="32"/>
      <c r="M43" s="32"/>
      <c r="N43" s="10"/>
    </row>
    <row r="44" spans="1:15" ht="23.25">
      <c r="A44" s="122"/>
      <c r="B44" s="152" t="s">
        <v>234</v>
      </c>
      <c r="C44" s="153"/>
      <c r="D44" s="153"/>
      <c r="E44" s="154"/>
      <c r="F44" s="122">
        <f>140+60</f>
        <v>200</v>
      </c>
      <c r="G44" s="60" t="s">
        <v>396</v>
      </c>
      <c r="H44" s="116"/>
      <c r="I44" s="70"/>
      <c r="J44" s="76"/>
      <c r="K44" s="32"/>
      <c r="L44" s="32"/>
      <c r="M44" s="32"/>
      <c r="N44" s="34" t="s">
        <v>455</v>
      </c>
    </row>
    <row r="45" spans="1:15">
      <c r="A45" s="122"/>
      <c r="B45" s="129"/>
      <c r="C45" s="129"/>
      <c r="D45" s="129"/>
      <c r="E45" s="129"/>
      <c r="F45" s="24"/>
      <c r="G45" s="71"/>
      <c r="H45" s="116"/>
      <c r="I45" s="70"/>
      <c r="J45" s="76"/>
      <c r="K45" s="32"/>
      <c r="L45" s="32"/>
      <c r="M45" s="32"/>
      <c r="N45" s="84"/>
    </row>
    <row r="46" spans="1:15">
      <c r="A46" s="122"/>
      <c r="B46" s="125" t="s">
        <v>456</v>
      </c>
      <c r="C46" s="126"/>
      <c r="D46" s="126"/>
      <c r="E46" s="127"/>
      <c r="F46" s="70"/>
      <c r="G46" s="71"/>
      <c r="H46" s="24"/>
      <c r="I46" s="70"/>
      <c r="J46" s="76"/>
      <c r="K46" s="32"/>
      <c r="L46" s="32"/>
      <c r="M46" s="32"/>
      <c r="N46" s="10"/>
    </row>
    <row r="47" spans="1:15">
      <c r="A47" s="116"/>
      <c r="B47" s="125" t="s">
        <v>424</v>
      </c>
      <c r="C47" s="126"/>
      <c r="D47" s="126"/>
      <c r="E47" s="127"/>
      <c r="F47" s="24"/>
      <c r="G47" s="24"/>
      <c r="H47" s="24"/>
      <c r="I47" s="24"/>
      <c r="J47" s="77"/>
      <c r="K47" s="32"/>
      <c r="L47" s="32"/>
      <c r="M47" s="32"/>
      <c r="N47" s="9"/>
    </row>
    <row r="48" spans="1:15">
      <c r="A48" s="116"/>
      <c r="B48" s="125" t="s">
        <v>280</v>
      </c>
      <c r="C48" s="126"/>
      <c r="D48" s="126"/>
      <c r="E48" s="127"/>
      <c r="F48" s="24"/>
      <c r="G48" s="24"/>
      <c r="H48" s="24"/>
      <c r="I48" s="24"/>
      <c r="J48" s="77"/>
      <c r="K48" s="32"/>
      <c r="L48" s="32"/>
      <c r="M48" s="32"/>
      <c r="N48" s="9"/>
    </row>
    <row r="49" spans="1:15" ht="15.75" thickBot="1">
      <c r="A49" s="1">
        <f>(A41+A42+A43+A47+A48+A46+A44)/60</f>
        <v>0</v>
      </c>
      <c r="B49" s="143" t="s">
        <v>27</v>
      </c>
      <c r="C49" s="143"/>
      <c r="D49" s="143"/>
      <c r="E49" s="143"/>
      <c r="F49" s="1">
        <f>(F41+F42+F43+F47+F48+F46+F44+F45)/60</f>
        <v>6.083333333333333</v>
      </c>
      <c r="G49" s="116"/>
      <c r="H49" s="116">
        <f>H41+H42+H43</f>
        <v>0</v>
      </c>
      <c r="I49" s="116"/>
      <c r="J49" s="120"/>
      <c r="K49" s="4"/>
      <c r="L49" s="4"/>
      <c r="M49" s="4"/>
      <c r="N49" s="9"/>
    </row>
    <row r="50" spans="1:15" ht="15.75" thickBot="1">
      <c r="A50" s="2" t="s">
        <v>9</v>
      </c>
      <c r="B50" s="135" t="s">
        <v>457</v>
      </c>
      <c r="C50" s="136"/>
      <c r="D50" s="136"/>
      <c r="E50" s="137"/>
      <c r="F50" s="2" t="s">
        <v>11</v>
      </c>
      <c r="G50" s="2" t="s">
        <v>12</v>
      </c>
      <c r="H50" s="2" t="s">
        <v>13</v>
      </c>
      <c r="I50" s="2" t="s">
        <v>14</v>
      </c>
      <c r="J50" s="2" t="s">
        <v>15</v>
      </c>
      <c r="K50" s="2" t="s">
        <v>16</v>
      </c>
      <c r="L50" s="2" t="s">
        <v>17</v>
      </c>
      <c r="M50" s="2" t="s">
        <v>18</v>
      </c>
      <c r="N50" s="2" t="s">
        <v>19</v>
      </c>
    </row>
    <row r="51" spans="1:15">
      <c r="A51" s="116"/>
      <c r="B51" s="144" t="s">
        <v>243</v>
      </c>
      <c r="C51" s="144"/>
      <c r="D51" s="144"/>
      <c r="E51" s="144"/>
      <c r="F51" s="116">
        <v>140</v>
      </c>
      <c r="G51" s="89" t="s">
        <v>458</v>
      </c>
      <c r="H51" s="116"/>
      <c r="I51" s="70"/>
      <c r="J51" s="76"/>
      <c r="K51" s="32"/>
      <c r="L51" s="32"/>
      <c r="M51" s="32"/>
      <c r="N51" s="56"/>
    </row>
    <row r="52" spans="1:15">
      <c r="A52" s="122"/>
      <c r="B52" s="144" t="s">
        <v>289</v>
      </c>
      <c r="C52" s="144"/>
      <c r="D52" s="144"/>
      <c r="E52" s="144"/>
      <c r="F52" s="70">
        <f>145+30</f>
        <v>175</v>
      </c>
      <c r="G52" s="61" t="s">
        <v>459</v>
      </c>
      <c r="H52" s="24"/>
      <c r="I52" s="70"/>
      <c r="J52" s="76"/>
      <c r="K52" s="32"/>
      <c r="L52" s="32"/>
      <c r="M52" s="32"/>
      <c r="N52" s="34" t="s">
        <v>460</v>
      </c>
    </row>
    <row r="53" spans="1:15" ht="22.5">
      <c r="A53" s="116"/>
      <c r="B53" s="125" t="s">
        <v>2</v>
      </c>
      <c r="C53" s="126"/>
      <c r="D53" s="126"/>
      <c r="E53" s="127"/>
      <c r="F53" s="24">
        <v>45</v>
      </c>
      <c r="G53" s="60" t="s">
        <v>450</v>
      </c>
      <c r="H53" s="24"/>
      <c r="I53" s="24"/>
      <c r="J53" s="77"/>
      <c r="K53" s="32"/>
      <c r="L53" s="32"/>
      <c r="M53" s="32"/>
      <c r="N53" s="100">
        <v>0.73329999999999995</v>
      </c>
    </row>
    <row r="54" spans="1:15">
      <c r="A54" s="116"/>
      <c r="B54" s="144"/>
      <c r="C54" s="144"/>
      <c r="D54" s="144"/>
      <c r="E54" s="144"/>
      <c r="F54" s="24"/>
      <c r="G54" s="70"/>
      <c r="H54" s="24"/>
      <c r="I54" s="24"/>
      <c r="J54" s="77"/>
      <c r="K54" s="33"/>
      <c r="L54" s="33"/>
      <c r="M54" s="33"/>
      <c r="N54" s="9"/>
    </row>
    <row r="55" spans="1:15">
      <c r="A55" s="116"/>
      <c r="B55" s="125"/>
      <c r="C55" s="126"/>
      <c r="D55" s="126"/>
      <c r="E55" s="127"/>
      <c r="F55" s="24"/>
      <c r="G55" s="24"/>
      <c r="H55" s="24"/>
      <c r="I55" s="24"/>
      <c r="J55" s="77"/>
      <c r="K55" s="32"/>
      <c r="L55" s="32"/>
      <c r="M55" s="32"/>
      <c r="N55" s="9"/>
    </row>
    <row r="56" spans="1:15">
      <c r="A56" s="116"/>
      <c r="B56" s="125"/>
      <c r="C56" s="126"/>
      <c r="D56" s="126"/>
      <c r="E56" s="127"/>
      <c r="F56" s="24"/>
      <c r="G56" s="24"/>
      <c r="H56" s="24"/>
      <c r="I56" s="24"/>
      <c r="J56" s="77"/>
      <c r="K56" s="32"/>
      <c r="L56" s="32"/>
      <c r="M56" s="32"/>
      <c r="N56" s="9"/>
    </row>
    <row r="57" spans="1:15" ht="15.75" thickBot="1">
      <c r="A57" s="1">
        <f>(A51+A53+A54+A55+A56)/60</f>
        <v>0</v>
      </c>
      <c r="B57" s="143" t="s">
        <v>27</v>
      </c>
      <c r="C57" s="143"/>
      <c r="D57" s="143"/>
      <c r="E57" s="143"/>
      <c r="F57" s="1">
        <f>(F51+F53+F54+F55+F56+F52)/60</f>
        <v>6</v>
      </c>
      <c r="G57" s="116"/>
      <c r="H57" s="116">
        <f>H51+H53+H54</f>
        <v>0</v>
      </c>
      <c r="I57" s="116"/>
      <c r="J57" s="120"/>
      <c r="K57" s="4"/>
      <c r="L57" s="4"/>
      <c r="M57" s="4"/>
      <c r="N57" s="9"/>
    </row>
    <row r="58" spans="1:15" ht="15.75" thickBot="1">
      <c r="A58" s="2" t="s">
        <v>9</v>
      </c>
      <c r="B58" s="135" t="s">
        <v>461</v>
      </c>
      <c r="C58" s="136"/>
      <c r="D58" s="136"/>
      <c r="E58" s="137"/>
      <c r="F58" s="2" t="s">
        <v>11</v>
      </c>
      <c r="G58" s="2" t="s">
        <v>12</v>
      </c>
      <c r="H58" s="2" t="s">
        <v>13</v>
      </c>
      <c r="I58" s="2" t="s">
        <v>14</v>
      </c>
      <c r="J58" s="2" t="s">
        <v>15</v>
      </c>
      <c r="K58" s="2" t="s">
        <v>16</v>
      </c>
      <c r="L58" s="2" t="s">
        <v>17</v>
      </c>
      <c r="M58" s="2" t="s">
        <v>18</v>
      </c>
      <c r="N58" s="2" t="s">
        <v>19</v>
      </c>
      <c r="O58" s="35"/>
    </row>
    <row r="59" spans="1:15">
      <c r="A59" s="122"/>
      <c r="B59" s="170" t="s">
        <v>2</v>
      </c>
      <c r="C59" s="171"/>
      <c r="D59" s="171"/>
      <c r="E59" s="172"/>
      <c r="F59" s="122">
        <f>120+75</f>
        <v>195</v>
      </c>
      <c r="G59" s="61" t="s">
        <v>462</v>
      </c>
      <c r="H59" s="24"/>
      <c r="I59" s="70"/>
      <c r="J59" s="76"/>
      <c r="K59" s="32"/>
      <c r="L59" s="32"/>
      <c r="M59" s="32"/>
      <c r="N59" s="42"/>
    </row>
    <row r="60" spans="1:15">
      <c r="A60" s="3">
        <v>120</v>
      </c>
      <c r="B60" s="125" t="s">
        <v>7</v>
      </c>
      <c r="C60" s="126"/>
      <c r="D60" s="126"/>
      <c r="E60" s="127"/>
      <c r="F60" s="122">
        <v>45</v>
      </c>
      <c r="G60" s="60" t="s">
        <v>441</v>
      </c>
      <c r="H60" s="116">
        <f>J60-I60+1</f>
        <v>18</v>
      </c>
      <c r="I60" s="70">
        <v>41</v>
      </c>
      <c r="J60" s="77">
        <v>58</v>
      </c>
      <c r="K60" s="32"/>
      <c r="L60" s="32"/>
      <c r="M60" s="32"/>
      <c r="N60" s="10"/>
    </row>
    <row r="61" spans="1:15">
      <c r="A61" s="116"/>
      <c r="B61" s="144" t="s">
        <v>292</v>
      </c>
      <c r="C61" s="144"/>
      <c r="D61" s="144"/>
      <c r="E61" s="144"/>
      <c r="F61" s="24">
        <v>70</v>
      </c>
      <c r="G61" s="99" t="s">
        <v>459</v>
      </c>
      <c r="H61" s="24"/>
      <c r="I61" s="24"/>
      <c r="J61" s="77"/>
      <c r="K61" s="32"/>
      <c r="L61" s="32"/>
      <c r="M61" s="32"/>
      <c r="N61" s="10"/>
    </row>
    <row r="62" spans="1:15" ht="45">
      <c r="A62" s="116"/>
      <c r="B62" s="129" t="s">
        <v>221</v>
      </c>
      <c r="C62" s="129"/>
      <c r="D62" s="129"/>
      <c r="E62" s="129"/>
      <c r="F62" s="70">
        <v>60</v>
      </c>
      <c r="G62" s="72" t="s">
        <v>222</v>
      </c>
      <c r="H62" s="116">
        <f>J62-I62+1</f>
        <v>24</v>
      </c>
      <c r="I62" s="70">
        <v>113</v>
      </c>
      <c r="J62" s="76">
        <v>136</v>
      </c>
      <c r="K62" s="32"/>
      <c r="L62" s="32"/>
      <c r="M62" s="32"/>
      <c r="N62" s="9"/>
    </row>
    <row r="63" spans="1:15" ht="23.25">
      <c r="A63" s="116"/>
      <c r="B63" s="152" t="s">
        <v>234</v>
      </c>
      <c r="C63" s="153"/>
      <c r="D63" s="153"/>
      <c r="E63" s="154"/>
      <c r="F63" s="122">
        <f>85+20</f>
        <v>105</v>
      </c>
      <c r="G63" s="60" t="s">
        <v>463</v>
      </c>
      <c r="H63" s="116"/>
      <c r="I63" s="70"/>
      <c r="J63" s="76"/>
      <c r="K63" s="32"/>
      <c r="L63" s="32"/>
      <c r="M63" s="32"/>
      <c r="N63" s="34" t="s">
        <v>464</v>
      </c>
    </row>
    <row r="64" spans="1:15">
      <c r="A64" s="116"/>
      <c r="B64" s="144" t="s">
        <v>243</v>
      </c>
      <c r="C64" s="144"/>
      <c r="D64" s="144"/>
      <c r="E64" s="144"/>
      <c r="F64" s="122">
        <v>38</v>
      </c>
      <c r="G64" s="89" t="s">
        <v>463</v>
      </c>
      <c r="H64" s="116"/>
      <c r="I64" s="70"/>
      <c r="J64" s="76"/>
      <c r="K64" s="32"/>
      <c r="L64" s="32"/>
      <c r="M64" s="32"/>
      <c r="N64" s="34"/>
    </row>
    <row r="65" spans="1:15" ht="33.75">
      <c r="A65" s="116"/>
      <c r="B65" s="129" t="s">
        <v>293</v>
      </c>
      <c r="C65" s="129"/>
      <c r="D65" s="129"/>
      <c r="E65" s="129"/>
      <c r="F65" s="24">
        <v>90</v>
      </c>
      <c r="G65" s="72" t="s">
        <v>379</v>
      </c>
      <c r="H65" s="116">
        <f>J65-I65+1</f>
        <v>27</v>
      </c>
      <c r="I65" s="70">
        <v>20</v>
      </c>
      <c r="J65" s="80">
        <v>46</v>
      </c>
      <c r="K65" s="32"/>
      <c r="L65" s="32"/>
      <c r="M65" s="32"/>
      <c r="N65" s="9"/>
    </row>
    <row r="66" spans="1:15" ht="15.75" thickBot="1">
      <c r="A66" s="1">
        <f>(A59+A60+A61+A62+A65)/60</f>
        <v>2</v>
      </c>
      <c r="B66" s="143" t="s">
        <v>27</v>
      </c>
      <c r="C66" s="143"/>
      <c r="D66" s="143"/>
      <c r="E66" s="143"/>
      <c r="F66" s="1">
        <f>(F59+F60+F61+F62+F65+F63+F64)/60</f>
        <v>10.050000000000001</v>
      </c>
      <c r="G66" s="116"/>
      <c r="H66" s="116">
        <f>H59+H60+H61</f>
        <v>18</v>
      </c>
      <c r="I66" s="116"/>
      <c r="J66" s="120"/>
      <c r="K66" s="4"/>
      <c r="L66" s="4"/>
      <c r="M66" s="4"/>
      <c r="N66" s="9"/>
    </row>
    <row r="67" spans="1:15" ht="15.75" thickBot="1">
      <c r="A67" s="2" t="s">
        <v>9</v>
      </c>
      <c r="B67" s="135" t="s">
        <v>465</v>
      </c>
      <c r="C67" s="136"/>
      <c r="D67" s="136"/>
      <c r="E67" s="137"/>
      <c r="F67" s="2" t="s">
        <v>11</v>
      </c>
      <c r="G67" s="2" t="s">
        <v>12</v>
      </c>
      <c r="H67" s="2" t="s">
        <v>13</v>
      </c>
      <c r="I67" s="2" t="s">
        <v>14</v>
      </c>
      <c r="J67" s="2" t="s">
        <v>15</v>
      </c>
      <c r="K67" s="2" t="s">
        <v>16</v>
      </c>
      <c r="L67" s="2" t="s">
        <v>17</v>
      </c>
      <c r="M67" s="2" t="s">
        <v>18</v>
      </c>
      <c r="N67" s="2" t="s">
        <v>19</v>
      </c>
      <c r="O67" s="35"/>
    </row>
    <row r="68" spans="1:15" ht="23.25">
      <c r="A68" s="122"/>
      <c r="B68" s="152" t="s">
        <v>234</v>
      </c>
      <c r="C68" s="153"/>
      <c r="D68" s="153"/>
      <c r="E68" s="154"/>
      <c r="F68" s="70">
        <f>70+10</f>
        <v>80</v>
      </c>
      <c r="G68" s="60" t="s">
        <v>466</v>
      </c>
      <c r="H68" s="116"/>
      <c r="I68" s="70"/>
      <c r="J68" s="76"/>
      <c r="K68" s="32"/>
      <c r="L68" s="32"/>
      <c r="M68" s="4"/>
      <c r="N68" s="34" t="s">
        <v>467</v>
      </c>
    </row>
    <row r="69" spans="1:15" ht="22.5">
      <c r="A69" s="122"/>
      <c r="B69" s="144" t="s">
        <v>243</v>
      </c>
      <c r="C69" s="144"/>
      <c r="D69" s="144"/>
      <c r="E69" s="144"/>
      <c r="F69" s="70">
        <v>50</v>
      </c>
      <c r="G69" s="89" t="s">
        <v>466</v>
      </c>
      <c r="H69" s="116"/>
      <c r="I69" s="70"/>
      <c r="J69" s="76"/>
      <c r="K69" s="32"/>
      <c r="L69" s="32"/>
      <c r="M69" s="4"/>
      <c r="N69" s="10"/>
    </row>
    <row r="70" spans="1:15">
      <c r="A70" s="116"/>
      <c r="B70" s="167"/>
      <c r="C70" s="168"/>
      <c r="D70" s="168"/>
      <c r="E70" s="169"/>
      <c r="F70" s="24"/>
      <c r="G70" s="71"/>
      <c r="H70" s="116"/>
      <c r="I70" s="70"/>
      <c r="J70" s="77"/>
      <c r="K70" s="32"/>
      <c r="L70" s="32"/>
      <c r="M70" s="4"/>
      <c r="N70" s="9"/>
    </row>
    <row r="71" spans="1:15">
      <c r="A71" s="116"/>
      <c r="B71" s="125"/>
      <c r="C71" s="126"/>
      <c r="D71" s="126"/>
      <c r="E71" s="127"/>
      <c r="F71" s="70"/>
      <c r="G71" s="24"/>
      <c r="H71" s="24"/>
      <c r="I71" s="24"/>
      <c r="J71" s="77"/>
      <c r="K71" s="32"/>
      <c r="L71" s="32"/>
      <c r="M71" s="4"/>
      <c r="N71" s="42"/>
    </row>
    <row r="72" spans="1:15">
      <c r="A72" s="116"/>
      <c r="B72" s="125"/>
      <c r="C72" s="126"/>
      <c r="D72" s="126"/>
      <c r="E72" s="127"/>
      <c r="F72" s="24"/>
      <c r="G72" s="24"/>
      <c r="H72" s="24"/>
      <c r="I72" s="24"/>
      <c r="J72" s="77"/>
      <c r="K72" s="32"/>
      <c r="L72" s="32"/>
      <c r="M72" s="32"/>
      <c r="N72" s="9"/>
    </row>
    <row r="73" spans="1:15">
      <c r="A73" s="116"/>
      <c r="B73" s="125"/>
      <c r="C73" s="126"/>
      <c r="D73" s="126"/>
      <c r="E73" s="127"/>
      <c r="F73" s="24"/>
      <c r="G73" s="24"/>
      <c r="H73" s="24"/>
      <c r="I73" s="24"/>
      <c r="J73" s="77"/>
      <c r="K73" s="32"/>
      <c r="L73" s="32"/>
      <c r="M73" s="32"/>
      <c r="N73" s="9"/>
    </row>
    <row r="74" spans="1:15">
      <c r="A74" s="1">
        <f>(A68+A69+A70+A71+A72+A73)/60</f>
        <v>0</v>
      </c>
      <c r="B74" s="143" t="s">
        <v>27</v>
      </c>
      <c r="C74" s="143"/>
      <c r="D74" s="143"/>
      <c r="E74" s="143"/>
      <c r="F74" s="1">
        <f>(F68+F70+F71+F72+F73+F69)/60</f>
        <v>2.1666666666666665</v>
      </c>
      <c r="G74" s="116"/>
      <c r="H74" s="116">
        <f>H68+H70+H71</f>
        <v>0</v>
      </c>
      <c r="I74" s="116"/>
      <c r="J74" s="120"/>
      <c r="K74" s="4"/>
      <c r="L74" s="4"/>
      <c r="M74" s="4"/>
      <c r="N74" s="9"/>
    </row>
    <row r="75" spans="1:15" ht="15.75" thickBot="1">
      <c r="A75" s="15">
        <f>(A9+A17+A27+A35+A49+A57+A66+A74)*60</f>
        <v>150</v>
      </c>
      <c r="E75" t="s">
        <v>71</v>
      </c>
      <c r="F75">
        <f>(F9+F17+F27+F35+F49+F57+F66+F74)/8</f>
        <v>5.3354166666666663</v>
      </c>
    </row>
    <row r="76" spans="1:15">
      <c r="A76" s="16"/>
      <c r="B76" s="146" t="s">
        <v>2</v>
      </c>
      <c r="C76" s="146"/>
      <c r="D76" s="146"/>
      <c r="E76" s="146"/>
    </row>
    <row r="77" spans="1:15">
      <c r="A77" s="17">
        <f>A5+A20+A42+A60</f>
        <v>120</v>
      </c>
      <c r="B77" s="142" t="s">
        <v>3</v>
      </c>
      <c r="C77" s="142"/>
      <c r="D77" s="142"/>
      <c r="E77" s="142"/>
      <c r="G77" t="s">
        <v>72</v>
      </c>
      <c r="H77" s="90">
        <f>F9+F17+F27+F35+F49+F57+F66+F74</f>
        <v>42.68333333333333</v>
      </c>
    </row>
    <row r="78" spans="1:15" ht="15.75" thickBot="1">
      <c r="A78" s="17">
        <f>A6+A14+A24+A31+A43+A54+A61+A71</f>
        <v>0</v>
      </c>
      <c r="B78" s="139" t="s">
        <v>73</v>
      </c>
      <c r="C78" s="140"/>
      <c r="D78" s="140"/>
      <c r="E78" s="141"/>
    </row>
    <row r="79" spans="1:15" ht="15.75" thickBot="1">
      <c r="A79" s="17">
        <f>A12+A30+A53+A70</f>
        <v>0</v>
      </c>
      <c r="B79" s="139" t="s">
        <v>74</v>
      </c>
      <c r="C79" s="140"/>
      <c r="D79" s="140"/>
      <c r="E79" s="141"/>
      <c r="G79" s="132" t="s">
        <v>429</v>
      </c>
      <c r="H79" s="133"/>
      <c r="I79" s="134"/>
      <c r="J79" s="91">
        <f>'CICLO 9-D65 A D72'!J79+'CICLO 10-D73 A D80'!H77</f>
        <v>324.7</v>
      </c>
    </row>
    <row r="80" spans="1:15">
      <c r="A80" s="17">
        <f>A3+A11+A19+A29+A41+A51+A59+A68</f>
        <v>30</v>
      </c>
      <c r="B80" s="139" t="s">
        <v>75</v>
      </c>
      <c r="C80" s="140"/>
      <c r="D80" s="140"/>
      <c r="E80" s="141"/>
    </row>
    <row r="81" spans="1:5">
      <c r="A81" s="17"/>
      <c r="B81" s="139" t="s">
        <v>76</v>
      </c>
      <c r="C81" s="140"/>
      <c r="D81" s="140"/>
      <c r="E81" s="141"/>
    </row>
    <row r="82" spans="1:5" ht="15.75" thickBot="1">
      <c r="A82" s="18"/>
      <c r="B82" s="139" t="s">
        <v>8</v>
      </c>
      <c r="C82" s="140"/>
      <c r="D82" s="140"/>
      <c r="E82" s="141"/>
    </row>
    <row r="83" spans="1:5">
      <c r="A83" s="14">
        <f>A76+A77+A78+A79+A80+A81+A82</f>
        <v>150</v>
      </c>
      <c r="B83" s="138"/>
      <c r="C83" s="138"/>
      <c r="D83" s="138"/>
      <c r="E83" s="138"/>
    </row>
    <row r="84" spans="1:5">
      <c r="A84" s="14">
        <f>120*8+A83</f>
        <v>1110</v>
      </c>
      <c r="B84" s="138" t="s">
        <v>77</v>
      </c>
      <c r="C84" s="138"/>
      <c r="D84" s="138"/>
      <c r="E84" s="8"/>
    </row>
    <row r="85" spans="1:5">
      <c r="A85" s="14"/>
      <c r="B85" s="128"/>
      <c r="C85" s="128"/>
      <c r="D85" s="128"/>
    </row>
  </sheetData>
  <mergeCells count="104">
    <mergeCell ref="G79:I79"/>
    <mergeCell ref="B82:E82"/>
    <mergeCell ref="B83:E83"/>
    <mergeCell ref="B84:D84"/>
    <mergeCell ref="B85:D85"/>
    <mergeCell ref="B76:E76"/>
    <mergeCell ref="B77:E77"/>
    <mergeCell ref="B78:E78"/>
    <mergeCell ref="B79:E79"/>
    <mergeCell ref="B80:E80"/>
    <mergeCell ref="B81:E81"/>
    <mergeCell ref="B69:E69"/>
    <mergeCell ref="B70:E70"/>
    <mergeCell ref="B71:E71"/>
    <mergeCell ref="B72:E72"/>
    <mergeCell ref="B73:E73"/>
    <mergeCell ref="B74:E74"/>
    <mergeCell ref="B61:E61"/>
    <mergeCell ref="B62:E62"/>
    <mergeCell ref="B65:E65"/>
    <mergeCell ref="B66:E66"/>
    <mergeCell ref="B67:E67"/>
    <mergeCell ref="B68:E68"/>
    <mergeCell ref="B63:E63"/>
    <mergeCell ref="B64:E64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  <mergeCell ref="B33:E33"/>
    <mergeCell ref="B34:E34"/>
    <mergeCell ref="B35:E35"/>
    <mergeCell ref="B40:E40"/>
    <mergeCell ref="B41:E41"/>
    <mergeCell ref="B42:E42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86"/>
  <sheetViews>
    <sheetView zoomScaleNormal="100" workbookViewId="0" xr3:uid="{65FA3815-DCC1-5481-872F-D2879ED395ED}">
      <selection activeCell="M77" sqref="M77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3.1406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>
      <c r="A1" s="130" t="s">
        <v>468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469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23.25">
      <c r="A3" s="122"/>
      <c r="B3" s="152" t="s">
        <v>234</v>
      </c>
      <c r="C3" s="153"/>
      <c r="D3" s="153"/>
      <c r="E3" s="154"/>
      <c r="F3" s="70">
        <f>105+10</f>
        <v>115</v>
      </c>
      <c r="G3" s="60" t="s">
        <v>466</v>
      </c>
      <c r="H3" s="24"/>
      <c r="I3" s="70"/>
      <c r="J3" s="80"/>
      <c r="K3" s="7"/>
      <c r="L3" s="7"/>
      <c r="M3" s="7"/>
      <c r="N3" s="34" t="s">
        <v>470</v>
      </c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ht="22.5">
      <c r="A4" s="122"/>
      <c r="B4" s="144" t="s">
        <v>243</v>
      </c>
      <c r="C4" s="144"/>
      <c r="D4" s="144"/>
      <c r="E4" s="144"/>
      <c r="F4" s="24">
        <v>22</v>
      </c>
      <c r="G4" s="89" t="s">
        <v>466</v>
      </c>
      <c r="H4" s="24"/>
      <c r="I4" s="70"/>
      <c r="J4" s="80"/>
      <c r="K4" s="7"/>
      <c r="L4" s="7"/>
      <c r="M4" s="7"/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>
      <c r="A5" s="122"/>
      <c r="B5" s="195" t="s">
        <v>7</v>
      </c>
      <c r="C5" s="195"/>
      <c r="D5" s="195"/>
      <c r="E5" s="195"/>
      <c r="F5" s="70">
        <v>30</v>
      </c>
      <c r="G5" s="60" t="s">
        <v>462</v>
      </c>
      <c r="H5" s="116">
        <f>J5-I5+1</f>
        <v>16</v>
      </c>
      <c r="I5" s="70">
        <v>58</v>
      </c>
      <c r="J5" s="80">
        <v>73</v>
      </c>
      <c r="K5" s="4"/>
      <c r="L5" s="4"/>
      <c r="M5" s="4"/>
      <c r="N5" s="52" t="s">
        <v>471</v>
      </c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>
      <c r="A6" s="116"/>
      <c r="B6" s="195" t="s">
        <v>7</v>
      </c>
      <c r="C6" s="195"/>
      <c r="D6" s="195"/>
      <c r="E6" s="195"/>
      <c r="F6" s="24">
        <v>10</v>
      </c>
      <c r="G6" s="71" t="s">
        <v>472</v>
      </c>
      <c r="H6" s="116">
        <f>J6-I6+1</f>
        <v>8</v>
      </c>
      <c r="I6" s="70">
        <v>1</v>
      </c>
      <c r="J6" s="80">
        <v>8</v>
      </c>
      <c r="K6" s="4"/>
      <c r="L6" s="4"/>
      <c r="M6" s="4"/>
      <c r="N6" s="9"/>
      <c r="P6" s="39"/>
      <c r="Q6" s="39"/>
      <c r="R6" s="39"/>
      <c r="S6" s="39"/>
      <c r="T6" s="39"/>
      <c r="U6" s="39"/>
      <c r="V6" s="39" t="s">
        <v>82</v>
      </c>
    </row>
    <row r="7" spans="1:29">
      <c r="A7" s="116"/>
      <c r="B7" s="195" t="s">
        <v>7</v>
      </c>
      <c r="C7" s="195"/>
      <c r="D7" s="195"/>
      <c r="E7" s="195"/>
      <c r="F7" s="24">
        <v>20</v>
      </c>
      <c r="G7" s="71" t="s">
        <v>472</v>
      </c>
      <c r="H7" s="116">
        <f>J7-I7+1</f>
        <v>5</v>
      </c>
      <c r="I7" s="70">
        <v>49</v>
      </c>
      <c r="J7" s="80">
        <v>53</v>
      </c>
      <c r="K7" s="32"/>
      <c r="L7" s="32"/>
      <c r="M7" s="32"/>
      <c r="N7" s="9"/>
      <c r="P7" s="128"/>
      <c r="Q7" s="128"/>
      <c r="R7" s="128"/>
      <c r="S7" s="128"/>
      <c r="T7" s="128"/>
      <c r="U7" s="128"/>
      <c r="V7" s="128"/>
    </row>
    <row r="8" spans="1:29">
      <c r="A8" s="116"/>
      <c r="B8" s="125"/>
      <c r="C8" s="126"/>
      <c r="D8" s="126"/>
      <c r="E8" s="127"/>
      <c r="F8" s="24"/>
      <c r="G8" s="24"/>
      <c r="H8" s="116"/>
      <c r="I8" s="116"/>
      <c r="J8" s="120"/>
      <c r="K8" s="32"/>
      <c r="L8" s="32"/>
      <c r="M8" s="32"/>
      <c r="N8" s="9"/>
    </row>
    <row r="9" spans="1:29" ht="15.75" thickBot="1">
      <c r="A9" s="1">
        <f>(A3+A5+A6+A7+A8+A4)/60</f>
        <v>0</v>
      </c>
      <c r="B9" s="155" t="s">
        <v>27</v>
      </c>
      <c r="C9" s="156"/>
      <c r="D9" s="156"/>
      <c r="E9" s="157"/>
      <c r="F9" s="1">
        <f>(F3+F5+F6+F7+F8+F4)/60</f>
        <v>3.2833333333333332</v>
      </c>
      <c r="G9" s="116"/>
      <c r="H9" s="116">
        <f>H3+H5+H6</f>
        <v>24</v>
      </c>
      <c r="I9" s="116"/>
      <c r="J9" s="120"/>
      <c r="K9" s="4"/>
      <c r="L9" s="4"/>
      <c r="M9" s="4"/>
      <c r="N9" s="36"/>
    </row>
    <row r="10" spans="1:29" ht="15.75" thickBot="1">
      <c r="A10" s="2" t="s">
        <v>9</v>
      </c>
      <c r="B10" s="135" t="s">
        <v>473</v>
      </c>
      <c r="C10" s="136"/>
      <c r="D10" s="136"/>
      <c r="E10" s="137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>
      <c r="A11" s="122"/>
      <c r="B11" s="144" t="s">
        <v>316</v>
      </c>
      <c r="C11" s="144"/>
      <c r="D11" s="144"/>
      <c r="E11" s="144"/>
      <c r="F11" s="24">
        <v>90</v>
      </c>
      <c r="G11" s="60" t="s">
        <v>474</v>
      </c>
      <c r="H11" s="116"/>
      <c r="I11" s="70"/>
      <c r="J11" s="80"/>
      <c r="K11" s="32"/>
      <c r="L11" s="32"/>
      <c r="M11" s="32"/>
      <c r="N11" s="107" t="s">
        <v>475</v>
      </c>
    </row>
    <row r="12" spans="1:29" ht="33.75">
      <c r="A12" s="116"/>
      <c r="B12" s="152" t="s">
        <v>234</v>
      </c>
      <c r="C12" s="153"/>
      <c r="D12" s="153"/>
      <c r="E12" s="154"/>
      <c r="F12" s="70">
        <v>45</v>
      </c>
      <c r="G12" s="60" t="s">
        <v>476</v>
      </c>
      <c r="H12" s="116"/>
      <c r="I12" s="116"/>
      <c r="J12" s="120"/>
      <c r="K12" s="32"/>
      <c r="L12" s="32"/>
      <c r="M12" s="32"/>
      <c r="N12" s="34" t="s">
        <v>477</v>
      </c>
      <c r="Q12" s="23"/>
      <c r="R12" s="23"/>
    </row>
    <row r="13" spans="1:29">
      <c r="A13" s="116"/>
      <c r="B13" s="144"/>
      <c r="C13" s="144"/>
      <c r="D13" s="144"/>
      <c r="E13" s="144"/>
      <c r="F13" s="106"/>
      <c r="G13" s="106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>
      <c r="A14" s="116"/>
      <c r="B14" s="125"/>
      <c r="C14" s="126"/>
      <c r="D14" s="126"/>
      <c r="E14" s="127"/>
      <c r="F14" s="106"/>
      <c r="G14" s="106"/>
      <c r="H14" s="116"/>
      <c r="I14" s="116"/>
      <c r="J14" s="120"/>
      <c r="K14" s="32"/>
      <c r="L14" s="32"/>
      <c r="M14" s="32"/>
      <c r="N14" s="10"/>
      <c r="Q14" s="23"/>
      <c r="R14" s="23"/>
    </row>
    <row r="15" spans="1:29">
      <c r="A15" s="116"/>
      <c r="B15" s="125"/>
      <c r="C15" s="126"/>
      <c r="D15" s="126"/>
      <c r="E15" s="127"/>
      <c r="F15" s="106"/>
      <c r="G15" s="106"/>
      <c r="H15" s="116"/>
      <c r="I15" s="116"/>
      <c r="J15" s="120"/>
      <c r="K15" s="32"/>
      <c r="L15" s="32"/>
      <c r="M15" s="32"/>
      <c r="N15" s="9"/>
      <c r="Q15" s="23"/>
      <c r="R15" s="23"/>
    </row>
    <row r="16" spans="1:29">
      <c r="A16" s="116"/>
      <c r="B16" s="125"/>
      <c r="C16" s="126"/>
      <c r="D16" s="126"/>
      <c r="E16" s="127"/>
      <c r="F16" s="24"/>
      <c r="G16" s="116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>
      <c r="A17" s="1">
        <f>(A11+A12+A14+A15+A16)/60</f>
        <v>0</v>
      </c>
      <c r="B17" s="143" t="s">
        <v>27</v>
      </c>
      <c r="C17" s="143"/>
      <c r="D17" s="143"/>
      <c r="E17" s="143"/>
      <c r="F17" s="1">
        <f>(F11+F12+F14+F15+F16+F13)/60</f>
        <v>2.25</v>
      </c>
      <c r="G17" s="116"/>
      <c r="H17" s="116">
        <f>H11+H12+H14</f>
        <v>0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>
      <c r="A18" s="2" t="s">
        <v>9</v>
      </c>
      <c r="B18" s="135" t="s">
        <v>478</v>
      </c>
      <c r="C18" s="136"/>
      <c r="D18" s="136"/>
      <c r="E18" s="137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>
      <c r="A19" s="122"/>
      <c r="B19" s="144" t="s">
        <v>316</v>
      </c>
      <c r="C19" s="144"/>
      <c r="D19" s="144"/>
      <c r="E19" s="144"/>
      <c r="F19" s="24">
        <v>65</v>
      </c>
      <c r="G19" s="60" t="s">
        <v>479</v>
      </c>
      <c r="H19" s="24"/>
      <c r="I19" s="70"/>
      <c r="J19" s="101"/>
      <c r="K19" s="32"/>
      <c r="L19" s="32"/>
      <c r="M19" s="32"/>
      <c r="N19" s="107" t="s">
        <v>480</v>
      </c>
      <c r="Q19" s="23"/>
      <c r="R19" s="23"/>
    </row>
    <row r="20" spans="1:18">
      <c r="A20" s="116"/>
      <c r="B20" s="144" t="s">
        <v>316</v>
      </c>
      <c r="C20" s="144"/>
      <c r="D20" s="144"/>
      <c r="E20" s="144"/>
      <c r="F20" s="24">
        <v>65</v>
      </c>
      <c r="G20" s="60" t="s">
        <v>481</v>
      </c>
      <c r="H20" s="24"/>
      <c r="I20" s="70"/>
      <c r="J20" s="101"/>
      <c r="K20" s="32"/>
      <c r="L20" s="32"/>
      <c r="M20" s="32"/>
      <c r="N20" s="107" t="s">
        <v>482</v>
      </c>
      <c r="Q20" s="23"/>
      <c r="R20" s="23"/>
    </row>
    <row r="21" spans="1:18">
      <c r="A21" s="122"/>
      <c r="B21" s="144" t="s">
        <v>323</v>
      </c>
      <c r="C21" s="144"/>
      <c r="D21" s="144"/>
      <c r="E21" s="144"/>
      <c r="F21" s="70">
        <v>90</v>
      </c>
      <c r="G21" s="89" t="s">
        <v>479</v>
      </c>
      <c r="H21" s="24"/>
      <c r="I21" s="24"/>
      <c r="J21" s="70"/>
      <c r="K21" s="101"/>
      <c r="L21" s="32"/>
      <c r="M21" s="32"/>
      <c r="N21" s="102" t="s">
        <v>483</v>
      </c>
      <c r="Q21" s="23"/>
      <c r="R21" s="23"/>
    </row>
    <row r="22" spans="1:18">
      <c r="A22" s="122"/>
      <c r="B22" s="194"/>
      <c r="C22" s="194"/>
      <c r="D22" s="194"/>
      <c r="E22" s="194"/>
      <c r="F22" s="70"/>
      <c r="G22" s="72"/>
      <c r="H22" s="24"/>
      <c r="I22" s="70"/>
      <c r="J22" s="76"/>
      <c r="K22" s="32"/>
      <c r="L22" s="32"/>
      <c r="M22" s="32"/>
      <c r="N22" s="103"/>
      <c r="O22" s="108"/>
      <c r="P22" s="108"/>
      <c r="Q22" s="23"/>
      <c r="R22" s="109"/>
    </row>
    <row r="23" spans="1:18">
      <c r="A23" s="122"/>
      <c r="B23" s="195"/>
      <c r="C23" s="195"/>
      <c r="D23" s="195"/>
      <c r="E23" s="195"/>
      <c r="F23" s="70"/>
      <c r="G23" s="72"/>
      <c r="H23" s="24"/>
      <c r="I23" s="70"/>
      <c r="J23" s="101"/>
      <c r="K23" s="32"/>
      <c r="L23" s="32"/>
      <c r="M23" s="32"/>
      <c r="N23" s="102"/>
      <c r="Q23" s="23"/>
      <c r="R23" s="23"/>
    </row>
    <row r="24" spans="1:18">
      <c r="A24" s="116"/>
      <c r="B24" s="199"/>
      <c r="C24" s="200"/>
      <c r="D24" s="200"/>
      <c r="E24" s="201"/>
      <c r="F24" s="24"/>
      <c r="G24" s="86"/>
      <c r="H24" s="24"/>
      <c r="I24" s="24"/>
      <c r="J24" s="77"/>
      <c r="K24" s="33"/>
      <c r="L24" s="33"/>
      <c r="M24" s="33"/>
      <c r="N24" s="102"/>
      <c r="Q24" s="23"/>
      <c r="R24" s="23"/>
    </row>
    <row r="25" spans="1:18">
      <c r="A25" s="116"/>
      <c r="B25" s="199"/>
      <c r="C25" s="200"/>
      <c r="D25" s="200"/>
      <c r="E25" s="201"/>
      <c r="F25" s="24"/>
      <c r="G25" s="24"/>
      <c r="H25" s="24"/>
      <c r="I25" s="24"/>
      <c r="J25" s="77"/>
      <c r="K25" s="32"/>
      <c r="L25" s="32"/>
      <c r="M25" s="32"/>
      <c r="N25" s="104"/>
      <c r="Q25" s="23"/>
      <c r="R25" s="23"/>
    </row>
    <row r="26" spans="1:18">
      <c r="A26" s="116"/>
      <c r="B26" s="125"/>
      <c r="C26" s="126"/>
      <c r="D26" s="126"/>
      <c r="E26" s="127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 ht="15.75" thickBot="1">
      <c r="A27" s="1">
        <f>(A19+A21+A24+A25+A26+A20)/60</f>
        <v>0</v>
      </c>
      <c r="B27" s="143" t="s">
        <v>27</v>
      </c>
      <c r="C27" s="143"/>
      <c r="D27" s="143"/>
      <c r="E27" s="143"/>
      <c r="F27" s="1">
        <f>(F19+F21+F24+F25+F26+F20+F22+F23)/60</f>
        <v>3.6666666666666665</v>
      </c>
      <c r="G27" s="116"/>
      <c r="H27" s="116">
        <f>H19+H21+H24</f>
        <v>0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>
      <c r="A28" s="2" t="s">
        <v>9</v>
      </c>
      <c r="B28" s="135" t="s">
        <v>484</v>
      </c>
      <c r="C28" s="136"/>
      <c r="D28" s="136"/>
      <c r="E28" s="137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33.75">
      <c r="A29" s="122"/>
      <c r="B29" s="152" t="s">
        <v>234</v>
      </c>
      <c r="C29" s="153"/>
      <c r="D29" s="153"/>
      <c r="E29" s="154"/>
      <c r="F29" s="70">
        <f>35+35+30+10</f>
        <v>110</v>
      </c>
      <c r="G29" s="60" t="s">
        <v>485</v>
      </c>
      <c r="H29" s="24"/>
      <c r="I29" s="70"/>
      <c r="J29" s="101"/>
      <c r="K29" s="32"/>
      <c r="L29" s="32"/>
      <c r="M29" s="32"/>
      <c r="N29" s="103" t="s">
        <v>486</v>
      </c>
    </row>
    <row r="30" spans="1:18">
      <c r="A30" s="116"/>
      <c r="B30" s="144" t="s">
        <v>323</v>
      </c>
      <c r="C30" s="144"/>
      <c r="D30" s="144"/>
      <c r="E30" s="144"/>
      <c r="F30" s="70">
        <v>150</v>
      </c>
      <c r="G30" s="89" t="s">
        <v>479</v>
      </c>
      <c r="H30" s="24"/>
      <c r="I30" s="70"/>
      <c r="J30" s="76"/>
      <c r="K30" s="32"/>
      <c r="L30" s="32"/>
      <c r="M30" s="32"/>
      <c r="N30" s="102"/>
    </row>
    <row r="31" spans="1:18" ht="33.75">
      <c r="A31" s="122"/>
      <c r="B31" s="152" t="s">
        <v>243</v>
      </c>
      <c r="C31" s="153"/>
      <c r="D31" s="153"/>
      <c r="E31" s="154"/>
      <c r="F31" s="70">
        <v>60</v>
      </c>
      <c r="G31" s="89" t="s">
        <v>485</v>
      </c>
      <c r="H31" s="24"/>
      <c r="I31" s="70"/>
      <c r="J31" s="101"/>
      <c r="K31" s="32"/>
      <c r="L31" s="32"/>
      <c r="M31" s="32"/>
      <c r="N31" s="102"/>
      <c r="P31" s="108"/>
    </row>
    <row r="32" spans="1:18" ht="33.75">
      <c r="A32" s="116"/>
      <c r="B32" s="152" t="s">
        <v>243</v>
      </c>
      <c r="C32" s="153"/>
      <c r="D32" s="153"/>
      <c r="E32" s="154"/>
      <c r="F32" s="24">
        <v>28</v>
      </c>
      <c r="G32" s="89" t="s">
        <v>476</v>
      </c>
      <c r="H32" s="24"/>
      <c r="I32" s="24"/>
      <c r="J32" s="77"/>
      <c r="K32" s="32"/>
      <c r="L32" s="32"/>
      <c r="M32" s="32"/>
      <c r="N32" s="105"/>
      <c r="P32" s="108"/>
    </row>
    <row r="33" spans="1:16">
      <c r="A33" s="116"/>
      <c r="B33" s="144" t="s">
        <v>323</v>
      </c>
      <c r="C33" s="144"/>
      <c r="D33" s="144"/>
      <c r="E33" s="144"/>
      <c r="F33" s="24">
        <v>50</v>
      </c>
      <c r="G33" s="89" t="s">
        <v>474</v>
      </c>
      <c r="H33" s="24"/>
      <c r="I33" s="24"/>
      <c r="J33" s="77"/>
      <c r="K33" s="32"/>
      <c r="L33" s="32"/>
      <c r="M33" s="32"/>
      <c r="N33" s="104"/>
    </row>
    <row r="34" spans="1:16">
      <c r="A34" s="116"/>
      <c r="B34" s="144" t="s">
        <v>323</v>
      </c>
      <c r="C34" s="144"/>
      <c r="D34" s="144"/>
      <c r="E34" s="144"/>
      <c r="F34" s="24">
        <v>60</v>
      </c>
      <c r="G34" s="89" t="s">
        <v>481</v>
      </c>
      <c r="H34" s="24"/>
      <c r="I34" s="24"/>
      <c r="J34" s="77"/>
      <c r="K34" s="32"/>
      <c r="L34" s="32"/>
      <c r="M34" s="32"/>
      <c r="N34" s="104" t="s">
        <v>487</v>
      </c>
      <c r="P34" s="108"/>
    </row>
    <row r="35" spans="1:16">
      <c r="A35" s="1">
        <f>(A29+A30+A31+A33+A34+A32)/60</f>
        <v>0</v>
      </c>
      <c r="B35" s="143" t="s">
        <v>27</v>
      </c>
      <c r="C35" s="143"/>
      <c r="D35" s="143"/>
      <c r="E35" s="143"/>
      <c r="F35" s="1">
        <f>(F29+F30+F31+F33+F34+F32)/60</f>
        <v>7.6333333333333337</v>
      </c>
      <c r="G35" s="116"/>
      <c r="H35" s="116">
        <f>H29+H30+H31</f>
        <v>0</v>
      </c>
      <c r="I35" s="116"/>
      <c r="J35" s="120"/>
      <c r="K35" s="32"/>
      <c r="L35" s="32"/>
      <c r="M35" s="32"/>
      <c r="N35" s="9"/>
    </row>
    <row r="36" spans="1:16">
      <c r="A36" s="5"/>
      <c r="B36" s="6"/>
      <c r="C36" s="6"/>
      <c r="D36" s="6"/>
      <c r="E36" s="6" t="s">
        <v>43</v>
      </c>
      <c r="F36" s="5">
        <f>(F9+F17+F27+F35)/4</f>
        <v>4.208333333333333</v>
      </c>
      <c r="G36" s="6"/>
      <c r="H36" s="6"/>
      <c r="I36" s="6"/>
      <c r="J36" s="6"/>
      <c r="K36" s="8"/>
      <c r="L36" s="8"/>
      <c r="M36" s="8"/>
      <c r="N36" s="8"/>
    </row>
    <row r="37" spans="1:16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6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6" ht="15.75" thickBot="1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6" ht="15.75" thickBot="1">
      <c r="A40" s="2" t="s">
        <v>9</v>
      </c>
      <c r="B40" s="135" t="s">
        <v>488</v>
      </c>
      <c r="C40" s="136"/>
      <c r="D40" s="136"/>
      <c r="E40" s="137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6">
      <c r="A41" s="3"/>
      <c r="B41" s="144" t="s">
        <v>323</v>
      </c>
      <c r="C41" s="144"/>
      <c r="D41" s="144"/>
      <c r="E41" s="144"/>
      <c r="F41" s="24">
        <v>200</v>
      </c>
      <c r="G41" s="89" t="s">
        <v>481</v>
      </c>
      <c r="H41" s="24"/>
      <c r="I41" s="70"/>
      <c r="J41" s="101"/>
      <c r="K41" s="32"/>
      <c r="L41" s="32"/>
      <c r="M41" s="32"/>
      <c r="N41" s="104" t="s">
        <v>489</v>
      </c>
      <c r="P41" s="108"/>
    </row>
    <row r="42" spans="1:16" ht="22.5">
      <c r="A42" s="122"/>
      <c r="B42" s="144" t="s">
        <v>316</v>
      </c>
      <c r="C42" s="144"/>
      <c r="D42" s="144"/>
      <c r="E42" s="144"/>
      <c r="F42" s="24">
        <v>80</v>
      </c>
      <c r="G42" s="60" t="s">
        <v>490</v>
      </c>
      <c r="H42" s="24"/>
      <c r="I42" s="70"/>
      <c r="J42" s="76"/>
      <c r="K42" s="32"/>
      <c r="L42" s="32"/>
      <c r="M42" s="32"/>
      <c r="N42" s="107" t="s">
        <v>491</v>
      </c>
    </row>
    <row r="43" spans="1:16">
      <c r="A43" s="122"/>
      <c r="B43" s="144" t="s">
        <v>316</v>
      </c>
      <c r="C43" s="144"/>
      <c r="D43" s="144"/>
      <c r="E43" s="144"/>
      <c r="F43" s="24">
        <f>75+10</f>
        <v>85</v>
      </c>
      <c r="G43" s="60" t="s">
        <v>492</v>
      </c>
      <c r="H43" s="24"/>
      <c r="I43" s="70"/>
      <c r="J43" s="76"/>
      <c r="K43" s="32"/>
      <c r="L43" s="32"/>
      <c r="M43" s="32"/>
      <c r="N43" s="107" t="s">
        <v>493</v>
      </c>
    </row>
    <row r="44" spans="1:16">
      <c r="A44" s="122"/>
      <c r="B44" s="144" t="s">
        <v>323</v>
      </c>
      <c r="C44" s="144"/>
      <c r="D44" s="144"/>
      <c r="E44" s="144"/>
      <c r="F44" s="70">
        <v>70</v>
      </c>
      <c r="G44" s="89" t="s">
        <v>492</v>
      </c>
      <c r="H44" s="24"/>
      <c r="I44" s="70"/>
      <c r="J44" s="76"/>
      <c r="K44" s="32"/>
      <c r="L44" s="32"/>
      <c r="M44" s="32"/>
      <c r="N44" s="34"/>
      <c r="P44" s="108"/>
    </row>
    <row r="45" spans="1:16">
      <c r="A45" s="122"/>
      <c r="B45" s="195" t="s">
        <v>494</v>
      </c>
      <c r="C45" s="195"/>
      <c r="D45" s="195"/>
      <c r="E45" s="195"/>
      <c r="F45" s="24">
        <v>42</v>
      </c>
      <c r="G45" s="110" t="s">
        <v>495</v>
      </c>
      <c r="H45" s="24"/>
      <c r="I45" s="70"/>
      <c r="J45" s="76"/>
      <c r="K45" s="32"/>
      <c r="L45" s="32"/>
      <c r="M45" s="32"/>
      <c r="N45" s="84"/>
    </row>
    <row r="46" spans="1:16">
      <c r="A46" s="122"/>
      <c r="B46" s="199"/>
      <c r="C46" s="200"/>
      <c r="D46" s="200"/>
      <c r="E46" s="201"/>
      <c r="F46" s="70"/>
      <c r="G46" s="71"/>
      <c r="H46" s="24"/>
      <c r="I46" s="70"/>
      <c r="J46" s="76"/>
      <c r="K46" s="32"/>
      <c r="L46" s="32"/>
      <c r="M46" s="32"/>
      <c r="N46" s="10"/>
    </row>
    <row r="47" spans="1:16">
      <c r="A47" s="116"/>
      <c r="B47" s="199"/>
      <c r="C47" s="200"/>
      <c r="D47" s="200"/>
      <c r="E47" s="201"/>
      <c r="F47" s="24"/>
      <c r="G47" s="24"/>
      <c r="H47" s="24"/>
      <c r="I47" s="24"/>
      <c r="J47" s="77"/>
      <c r="K47" s="32"/>
      <c r="L47" s="32"/>
      <c r="M47" s="32"/>
      <c r="N47" s="9"/>
    </row>
    <row r="48" spans="1:16">
      <c r="A48" s="116"/>
      <c r="B48" s="125"/>
      <c r="C48" s="126"/>
      <c r="D48" s="126"/>
      <c r="E48" s="127"/>
      <c r="F48" s="24"/>
      <c r="G48" s="24"/>
      <c r="H48" s="24"/>
      <c r="I48" s="24"/>
      <c r="J48" s="77"/>
      <c r="K48" s="32"/>
      <c r="L48" s="32"/>
      <c r="M48" s="32"/>
      <c r="N48" s="9"/>
    </row>
    <row r="49" spans="1:15" ht="15.75" thickBot="1">
      <c r="A49" s="1">
        <f>(A41+A42+A43+A47+A48+A46+A44)/60</f>
        <v>0</v>
      </c>
      <c r="B49" s="143" t="s">
        <v>27</v>
      </c>
      <c r="C49" s="143"/>
      <c r="D49" s="143"/>
      <c r="E49" s="143"/>
      <c r="F49" s="1">
        <f>(F41+F42+F43+F47+F48+F46+F44+F45)/60</f>
        <v>7.95</v>
      </c>
      <c r="G49" s="116"/>
      <c r="H49" s="116">
        <f>H41+H42+H43</f>
        <v>0</v>
      </c>
      <c r="I49" s="116"/>
      <c r="J49" s="120"/>
      <c r="K49" s="4"/>
      <c r="L49" s="4"/>
      <c r="M49" s="4"/>
      <c r="N49" s="9"/>
    </row>
    <row r="50" spans="1:15" ht="15.75" thickBot="1">
      <c r="A50" s="2" t="s">
        <v>9</v>
      </c>
      <c r="B50" s="135" t="s">
        <v>496</v>
      </c>
      <c r="C50" s="136"/>
      <c r="D50" s="136"/>
      <c r="E50" s="137"/>
      <c r="F50" s="2" t="s">
        <v>11</v>
      </c>
      <c r="G50" s="2" t="s">
        <v>12</v>
      </c>
      <c r="H50" s="2" t="s">
        <v>13</v>
      </c>
      <c r="I50" s="2" t="s">
        <v>14</v>
      </c>
      <c r="J50" s="2" t="s">
        <v>15</v>
      </c>
      <c r="K50" s="2" t="s">
        <v>16</v>
      </c>
      <c r="L50" s="2" t="s">
        <v>17</v>
      </c>
      <c r="M50" s="2" t="s">
        <v>18</v>
      </c>
      <c r="N50" s="2" t="s">
        <v>19</v>
      </c>
    </row>
    <row r="51" spans="1:15" ht="22.5">
      <c r="A51" s="116"/>
      <c r="B51" s="152" t="s">
        <v>234</v>
      </c>
      <c r="C51" s="153"/>
      <c r="D51" s="153"/>
      <c r="E51" s="154"/>
      <c r="F51" s="70">
        <v>60</v>
      </c>
      <c r="G51" s="60" t="s">
        <v>497</v>
      </c>
      <c r="H51" s="116"/>
      <c r="I51" s="70"/>
      <c r="J51" s="76"/>
      <c r="K51" s="32"/>
      <c r="L51" s="32"/>
      <c r="M51" s="32"/>
      <c r="N51" s="10" t="s">
        <v>498</v>
      </c>
    </row>
    <row r="52" spans="1:15">
      <c r="A52" s="122"/>
      <c r="B52" s="194"/>
      <c r="C52" s="194"/>
      <c r="D52" s="194"/>
      <c r="E52" s="194"/>
      <c r="F52" s="70"/>
      <c r="G52" s="73"/>
      <c r="H52" s="24"/>
      <c r="I52" s="70"/>
      <c r="J52" s="76"/>
      <c r="K52" s="32"/>
      <c r="L52" s="32"/>
      <c r="M52" s="32"/>
      <c r="N52" s="34"/>
    </row>
    <row r="53" spans="1:15">
      <c r="A53" s="116"/>
      <c r="B53" s="199"/>
      <c r="C53" s="200"/>
      <c r="D53" s="200"/>
      <c r="E53" s="201"/>
      <c r="F53" s="24"/>
      <c r="G53" s="72"/>
      <c r="H53" s="24"/>
      <c r="I53" s="24"/>
      <c r="J53" s="77"/>
      <c r="K53" s="32"/>
      <c r="L53" s="32"/>
      <c r="M53" s="32"/>
      <c r="N53" s="100"/>
    </row>
    <row r="54" spans="1:15">
      <c r="A54" s="116"/>
      <c r="B54" s="194"/>
      <c r="C54" s="194"/>
      <c r="D54" s="194"/>
      <c r="E54" s="194"/>
      <c r="F54" s="24"/>
      <c r="G54" s="70"/>
      <c r="H54" s="24"/>
      <c r="I54" s="24"/>
      <c r="J54" s="77"/>
      <c r="K54" s="33"/>
      <c r="L54" s="33"/>
      <c r="M54" s="33"/>
      <c r="N54" s="9"/>
    </row>
    <row r="55" spans="1:15">
      <c r="A55" s="116"/>
      <c r="B55" s="199"/>
      <c r="C55" s="200"/>
      <c r="D55" s="200"/>
      <c r="E55" s="201"/>
      <c r="F55" s="24"/>
      <c r="G55" s="24"/>
      <c r="H55" s="24"/>
      <c r="I55" s="24"/>
      <c r="J55" s="77"/>
      <c r="K55" s="32"/>
      <c r="L55" s="32"/>
      <c r="M55" s="32"/>
      <c r="N55" s="9"/>
    </row>
    <row r="56" spans="1:15">
      <c r="A56" s="116"/>
      <c r="B56" s="125"/>
      <c r="C56" s="126"/>
      <c r="D56" s="126"/>
      <c r="E56" s="127"/>
      <c r="F56" s="24"/>
      <c r="G56" s="24"/>
      <c r="H56" s="24"/>
      <c r="I56" s="24"/>
      <c r="J56" s="77"/>
      <c r="K56" s="32"/>
      <c r="L56" s="32"/>
      <c r="M56" s="32"/>
      <c r="N56" s="9"/>
    </row>
    <row r="57" spans="1:15" ht="15.75" thickBot="1">
      <c r="A57" s="1">
        <f>(A51+A53+A54+A55+A56)/60</f>
        <v>0</v>
      </c>
      <c r="B57" s="143" t="s">
        <v>27</v>
      </c>
      <c r="C57" s="143"/>
      <c r="D57" s="143"/>
      <c r="E57" s="143"/>
      <c r="F57" s="1">
        <f>(F51+F53+F54+F55+F56+F52)/60</f>
        <v>1</v>
      </c>
      <c r="G57" s="116"/>
      <c r="H57" s="116">
        <f>H51+H53+H54</f>
        <v>0</v>
      </c>
      <c r="I57" s="116"/>
      <c r="J57" s="120"/>
      <c r="K57" s="4"/>
      <c r="L57" s="4"/>
      <c r="M57" s="4"/>
      <c r="N57" s="9"/>
    </row>
    <row r="58" spans="1:15" ht="15.75" thickBot="1">
      <c r="A58" s="2" t="s">
        <v>9</v>
      </c>
      <c r="B58" s="135" t="s">
        <v>499</v>
      </c>
      <c r="C58" s="136"/>
      <c r="D58" s="136"/>
      <c r="E58" s="137"/>
      <c r="F58" s="2" t="s">
        <v>11</v>
      </c>
      <c r="G58" s="2" t="s">
        <v>12</v>
      </c>
      <c r="H58" s="2" t="s">
        <v>13</v>
      </c>
      <c r="I58" s="2" t="s">
        <v>14</v>
      </c>
      <c r="J58" s="2" t="s">
        <v>15</v>
      </c>
      <c r="K58" s="2" t="s">
        <v>16</v>
      </c>
      <c r="L58" s="2" t="s">
        <v>17</v>
      </c>
      <c r="M58" s="2" t="s">
        <v>18</v>
      </c>
      <c r="N58" s="2" t="s">
        <v>19</v>
      </c>
      <c r="O58" s="35"/>
    </row>
    <row r="59" spans="1:15" ht="22.5">
      <c r="A59" s="122"/>
      <c r="B59" s="152" t="s">
        <v>234</v>
      </c>
      <c r="C59" s="153"/>
      <c r="D59" s="153"/>
      <c r="E59" s="154"/>
      <c r="F59" s="70">
        <v>30</v>
      </c>
      <c r="G59" s="60" t="s">
        <v>500</v>
      </c>
      <c r="H59" s="24"/>
      <c r="I59" s="70"/>
      <c r="J59" s="76"/>
      <c r="K59" s="32"/>
      <c r="L59" s="32"/>
      <c r="M59" s="32"/>
      <c r="N59" s="10" t="s">
        <v>501</v>
      </c>
    </row>
    <row r="60" spans="1:15">
      <c r="A60" s="3"/>
      <c r="B60" s="144" t="s">
        <v>316</v>
      </c>
      <c r="C60" s="144"/>
      <c r="D60" s="144"/>
      <c r="E60" s="144"/>
      <c r="F60" s="70">
        <f>170+50+10</f>
        <v>230</v>
      </c>
      <c r="G60" s="60" t="s">
        <v>502</v>
      </c>
      <c r="H60" s="24"/>
      <c r="I60" s="70"/>
      <c r="J60" s="77"/>
      <c r="K60" s="32"/>
      <c r="L60" s="32"/>
      <c r="M60" s="32"/>
      <c r="N60" s="10" t="s">
        <v>503</v>
      </c>
    </row>
    <row r="61" spans="1:15">
      <c r="A61" s="116"/>
      <c r="B61" s="194"/>
      <c r="C61" s="194"/>
      <c r="D61" s="194"/>
      <c r="E61" s="194"/>
      <c r="F61" s="24"/>
      <c r="G61" s="73"/>
      <c r="H61" s="24"/>
      <c r="I61" s="24"/>
      <c r="J61" s="77"/>
      <c r="K61" s="32"/>
      <c r="L61" s="32"/>
      <c r="M61" s="32"/>
      <c r="N61" s="10"/>
    </row>
    <row r="62" spans="1:15">
      <c r="A62" s="116"/>
      <c r="B62" s="195"/>
      <c r="C62" s="195"/>
      <c r="D62" s="195"/>
      <c r="E62" s="195"/>
      <c r="F62" s="70"/>
      <c r="G62" s="72"/>
      <c r="H62" s="24"/>
      <c r="I62" s="70"/>
      <c r="J62" s="76"/>
      <c r="K62" s="32"/>
      <c r="L62" s="32"/>
      <c r="M62" s="32"/>
      <c r="N62" s="9"/>
    </row>
    <row r="63" spans="1:15">
      <c r="A63" s="116"/>
      <c r="B63" s="196"/>
      <c r="C63" s="197"/>
      <c r="D63" s="197"/>
      <c r="E63" s="198"/>
      <c r="F63" s="70"/>
      <c r="G63" s="72"/>
      <c r="H63" s="24"/>
      <c r="I63" s="70"/>
      <c r="J63" s="76"/>
      <c r="K63" s="32"/>
      <c r="L63" s="32"/>
      <c r="M63" s="32"/>
      <c r="N63" s="34"/>
    </row>
    <row r="64" spans="1:15">
      <c r="A64" s="116"/>
      <c r="B64" s="194"/>
      <c r="C64" s="194"/>
      <c r="D64" s="194"/>
      <c r="E64" s="194"/>
      <c r="F64" s="70"/>
      <c r="G64" s="72"/>
      <c r="H64" s="24"/>
      <c r="I64" s="70"/>
      <c r="J64" s="76"/>
      <c r="K64" s="32"/>
      <c r="L64" s="32"/>
      <c r="M64" s="32"/>
      <c r="N64" s="34"/>
    </row>
    <row r="65" spans="1:18">
      <c r="A65" s="116"/>
      <c r="B65" s="129"/>
      <c r="C65" s="129"/>
      <c r="D65" s="129"/>
      <c r="E65" s="129"/>
      <c r="F65" s="24"/>
      <c r="G65" s="72"/>
      <c r="H65" s="116"/>
      <c r="I65" s="70"/>
      <c r="J65" s="80"/>
      <c r="K65" s="32"/>
      <c r="L65" s="32"/>
      <c r="M65" s="32"/>
      <c r="N65" s="9"/>
    </row>
    <row r="66" spans="1:18" ht="15.75" thickBot="1">
      <c r="A66" s="1">
        <f>(A59+A60+A61+A62+A65)/60</f>
        <v>0</v>
      </c>
      <c r="B66" s="143" t="s">
        <v>27</v>
      </c>
      <c r="C66" s="143"/>
      <c r="D66" s="143"/>
      <c r="E66" s="143"/>
      <c r="F66" s="1">
        <f>(F59+F60+F61+F62+F65+F63+F64)/60</f>
        <v>4.333333333333333</v>
      </c>
      <c r="G66" s="116"/>
      <c r="H66" s="116">
        <f>H59+H60+H61</f>
        <v>0</v>
      </c>
      <c r="I66" s="116"/>
      <c r="J66" s="120"/>
      <c r="K66" s="4"/>
      <c r="L66" s="4"/>
      <c r="M66" s="4"/>
      <c r="N66" s="9"/>
    </row>
    <row r="67" spans="1:18" ht="15.75" thickBot="1">
      <c r="A67" s="2" t="s">
        <v>9</v>
      </c>
      <c r="B67" s="135" t="s">
        <v>504</v>
      </c>
      <c r="C67" s="136"/>
      <c r="D67" s="136"/>
      <c r="E67" s="137"/>
      <c r="F67" s="2" t="s">
        <v>11</v>
      </c>
      <c r="G67" s="2" t="s">
        <v>12</v>
      </c>
      <c r="H67" s="2" t="s">
        <v>13</v>
      </c>
      <c r="I67" s="2" t="s">
        <v>14</v>
      </c>
      <c r="J67" s="2" t="s">
        <v>15</v>
      </c>
      <c r="K67" s="2" t="s">
        <v>16</v>
      </c>
      <c r="L67" s="2" t="s">
        <v>17</v>
      </c>
      <c r="M67" s="2" t="s">
        <v>18</v>
      </c>
      <c r="N67" s="2" t="s">
        <v>19</v>
      </c>
      <c r="O67" s="35"/>
    </row>
    <row r="68" spans="1:18" ht="45">
      <c r="A68" s="122"/>
      <c r="B68" s="129" t="s">
        <v>221</v>
      </c>
      <c r="C68" s="129"/>
      <c r="D68" s="129"/>
      <c r="E68" s="129"/>
      <c r="F68" s="70"/>
      <c r="G68" s="72" t="s">
        <v>222</v>
      </c>
      <c r="H68" s="116">
        <f>J68-I68+1</f>
        <v>-136</v>
      </c>
      <c r="I68" s="70">
        <v>137</v>
      </c>
      <c r="J68" s="76"/>
      <c r="K68" s="32"/>
      <c r="L68" s="32"/>
      <c r="M68" s="4"/>
      <c r="N68" s="34"/>
    </row>
    <row r="69" spans="1:18">
      <c r="A69" s="122"/>
      <c r="B69" s="152" t="s">
        <v>234</v>
      </c>
      <c r="C69" s="153"/>
      <c r="D69" s="153"/>
      <c r="E69" s="154"/>
      <c r="F69" s="70">
        <f>35+10</f>
        <v>45</v>
      </c>
      <c r="G69" s="60" t="s">
        <v>505</v>
      </c>
      <c r="H69" s="116"/>
      <c r="I69" s="70"/>
      <c r="J69" s="76"/>
      <c r="K69" s="32"/>
      <c r="L69" s="32"/>
      <c r="M69" s="4"/>
      <c r="N69" s="10" t="s">
        <v>506</v>
      </c>
    </row>
    <row r="70" spans="1:18">
      <c r="A70" s="116"/>
      <c r="B70" s="152" t="s">
        <v>243</v>
      </c>
      <c r="C70" s="153"/>
      <c r="D70" s="153"/>
      <c r="E70" s="154"/>
      <c r="F70" s="24">
        <v>20</v>
      </c>
      <c r="G70" s="89" t="s">
        <v>505</v>
      </c>
      <c r="H70" s="116"/>
      <c r="I70" s="70"/>
      <c r="J70" s="77"/>
      <c r="K70" s="32"/>
      <c r="L70" s="32"/>
      <c r="M70" s="4"/>
      <c r="N70" s="9"/>
    </row>
    <row r="71" spans="1:18" ht="22.5">
      <c r="A71" s="116"/>
      <c r="B71" s="152" t="s">
        <v>243</v>
      </c>
      <c r="C71" s="153"/>
      <c r="D71" s="153"/>
      <c r="E71" s="154"/>
      <c r="F71" s="70">
        <v>6</v>
      </c>
      <c r="G71" s="89" t="s">
        <v>500</v>
      </c>
      <c r="H71" s="24"/>
      <c r="I71" s="24"/>
      <c r="J71" s="77"/>
      <c r="K71" s="32"/>
      <c r="L71" s="32"/>
      <c r="M71" s="4"/>
      <c r="N71" s="42"/>
    </row>
    <row r="72" spans="1:18" ht="22.5">
      <c r="A72" s="116"/>
      <c r="B72" s="152" t="s">
        <v>234</v>
      </c>
      <c r="C72" s="153"/>
      <c r="D72" s="153"/>
      <c r="E72" s="154"/>
      <c r="F72" s="70">
        <v>40</v>
      </c>
      <c r="G72" s="60" t="s">
        <v>507</v>
      </c>
      <c r="H72" s="24"/>
      <c r="I72" s="24"/>
      <c r="J72" s="77"/>
      <c r="K72" s="32"/>
      <c r="L72" s="32"/>
      <c r="M72" s="32"/>
      <c r="N72" s="9"/>
    </row>
    <row r="73" spans="1:18" ht="22.5">
      <c r="A73" s="116"/>
      <c r="B73" s="144" t="s">
        <v>323</v>
      </c>
      <c r="C73" s="144"/>
      <c r="D73" s="144"/>
      <c r="E73" s="144"/>
      <c r="F73" s="70">
        <v>50</v>
      </c>
      <c r="G73" s="89" t="s">
        <v>490</v>
      </c>
      <c r="H73" s="24"/>
      <c r="I73" s="24"/>
      <c r="J73" s="77"/>
      <c r="K73" s="32"/>
      <c r="L73" s="32"/>
      <c r="M73" s="32"/>
      <c r="N73" s="10"/>
    </row>
    <row r="74" spans="1:18" ht="22.5">
      <c r="A74" s="116"/>
      <c r="B74" s="152" t="s">
        <v>243</v>
      </c>
      <c r="C74" s="153"/>
      <c r="D74" s="153"/>
      <c r="E74" s="154"/>
      <c r="F74" s="24">
        <v>53</v>
      </c>
      <c r="G74" s="89" t="s">
        <v>507</v>
      </c>
      <c r="H74" s="24"/>
      <c r="I74" s="24"/>
      <c r="J74" s="77"/>
      <c r="K74" s="32"/>
      <c r="L74" s="32"/>
      <c r="M74" s="32"/>
      <c r="N74" s="9"/>
    </row>
    <row r="75" spans="1:18">
      <c r="A75" s="1">
        <f>(A68+A69+A70+A71+A72+A74)/60</f>
        <v>0</v>
      </c>
      <c r="B75" s="143" t="s">
        <v>27</v>
      </c>
      <c r="C75" s="143"/>
      <c r="D75" s="143"/>
      <c r="E75" s="143"/>
      <c r="F75" s="1">
        <f>(F68+F70+F71+F72+F74+F73+F69)/60</f>
        <v>3.5666666666666669</v>
      </c>
      <c r="G75" s="116"/>
      <c r="H75" s="116"/>
      <c r="I75" s="116"/>
      <c r="J75" s="120"/>
      <c r="K75" s="4"/>
      <c r="L75" s="4"/>
      <c r="M75" s="4"/>
      <c r="N75" s="9"/>
    </row>
    <row r="76" spans="1:18" ht="15.75" thickBot="1">
      <c r="A76" s="15">
        <f>(A9+A17+A27+A35+A49+A57+A66+A75)*60</f>
        <v>0</v>
      </c>
      <c r="E76" t="s">
        <v>71</v>
      </c>
      <c r="F76">
        <f>(F9+F17+F27+F35+F49+F57+F66+F75)/8</f>
        <v>4.2104166666666663</v>
      </c>
    </row>
    <row r="77" spans="1:18">
      <c r="A77" s="16"/>
      <c r="B77" s="146" t="s">
        <v>2</v>
      </c>
      <c r="C77" s="146"/>
      <c r="D77" s="146"/>
      <c r="E77" s="146"/>
    </row>
    <row r="78" spans="1:18">
      <c r="A78" s="17">
        <f>A5+A20+A42+A60</f>
        <v>0</v>
      </c>
      <c r="B78" s="142" t="s">
        <v>3</v>
      </c>
      <c r="C78" s="142"/>
      <c r="D78" s="142"/>
      <c r="E78" s="142"/>
      <c r="G78" t="s">
        <v>72</v>
      </c>
      <c r="H78" s="90">
        <f>F9+F17+F27+F35+F49+F57+F66+F75</f>
        <v>33.68333333333333</v>
      </c>
    </row>
    <row r="79" spans="1:18" ht="15.75" thickBot="1">
      <c r="A79" s="17">
        <f>A6+A14+A24+A31+A43+A54+A61+A71</f>
        <v>0</v>
      </c>
      <c r="B79" s="139" t="s">
        <v>73</v>
      </c>
      <c r="C79" s="140"/>
      <c r="D79" s="140"/>
      <c r="E79" s="141"/>
      <c r="R79" s="90"/>
    </row>
    <row r="80" spans="1:18" ht="15.75" thickBot="1">
      <c r="A80" s="17">
        <f>A12+A30+A53+A70</f>
        <v>0</v>
      </c>
      <c r="B80" s="139" t="s">
        <v>74</v>
      </c>
      <c r="C80" s="140"/>
      <c r="D80" s="140"/>
      <c r="E80" s="141"/>
      <c r="G80" s="132" t="s">
        <v>429</v>
      </c>
      <c r="H80" s="133"/>
      <c r="I80" s="134"/>
      <c r="J80" s="91">
        <f>'CICLO 10-D73 A D80'!J79+'CICLO 11-D81 A D88'!H78</f>
        <v>358.38333333333333</v>
      </c>
    </row>
    <row r="81" spans="1:5">
      <c r="A81" s="17">
        <f>A3+A11+A19+A29+A41+A51+A59+A68</f>
        <v>0</v>
      </c>
      <c r="B81" s="139" t="s">
        <v>75</v>
      </c>
      <c r="C81" s="140"/>
      <c r="D81" s="140"/>
      <c r="E81" s="141"/>
    </row>
    <row r="82" spans="1:5">
      <c r="A82" s="17"/>
      <c r="B82" s="139" t="s">
        <v>76</v>
      </c>
      <c r="C82" s="140"/>
      <c r="D82" s="140"/>
      <c r="E82" s="141"/>
    </row>
    <row r="83" spans="1:5" ht="15.75" thickBot="1">
      <c r="A83" s="18"/>
      <c r="B83" s="139" t="s">
        <v>8</v>
      </c>
      <c r="C83" s="140"/>
      <c r="D83" s="140"/>
      <c r="E83" s="141"/>
    </row>
    <row r="84" spans="1:5">
      <c r="A84" s="14">
        <f>A77+A78+A79+A80+A81+A82+A83</f>
        <v>0</v>
      </c>
      <c r="B84" s="138"/>
      <c r="C84" s="138"/>
      <c r="D84" s="138"/>
      <c r="E84" s="138"/>
    </row>
    <row r="85" spans="1:5">
      <c r="A85" s="14">
        <f>120*8+A84</f>
        <v>960</v>
      </c>
      <c r="B85" s="138" t="s">
        <v>77</v>
      </c>
      <c r="C85" s="138"/>
      <c r="D85" s="138"/>
      <c r="E85" s="8"/>
    </row>
    <row r="86" spans="1:5">
      <c r="A86" s="14"/>
      <c r="B86" s="128"/>
      <c r="C86" s="128"/>
      <c r="D86" s="128"/>
    </row>
  </sheetData>
  <mergeCells count="105">
    <mergeCell ref="B73:E7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43:E43"/>
    <mergeCell ref="B44:E44"/>
    <mergeCell ref="B45:E45"/>
    <mergeCell ref="B46:E46"/>
    <mergeCell ref="B47:E47"/>
    <mergeCell ref="B48:E48"/>
    <mergeCell ref="B33:E33"/>
    <mergeCell ref="B34:E34"/>
    <mergeCell ref="B35:E35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86:D86"/>
    <mergeCell ref="G80:I80"/>
    <mergeCell ref="B81:E81"/>
    <mergeCell ref="B82:E82"/>
    <mergeCell ref="B83:E83"/>
    <mergeCell ref="B84:E84"/>
    <mergeCell ref="B85:D85"/>
    <mergeCell ref="B74:E74"/>
    <mergeCell ref="B75:E75"/>
    <mergeCell ref="B77:E77"/>
    <mergeCell ref="B78:E78"/>
    <mergeCell ref="B79:E79"/>
    <mergeCell ref="B80:E80"/>
  </mergeCells>
  <pageMargins left="0.25" right="0.25" top="0.75" bottom="0.75" header="0.3" footer="0.3"/>
  <pageSetup paperSize="9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95"/>
  <sheetViews>
    <sheetView topLeftCell="A67" zoomScaleNormal="100" workbookViewId="0" xr3:uid="{FF0BDA26-1AD6-5648-BD9A-E01AA4DDCA7C}">
      <selection activeCell="H32" sqref="H32:J32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3.1406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>
      <c r="A1" s="130" t="s">
        <v>508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509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22.5">
      <c r="A3" s="122"/>
      <c r="B3" s="152" t="s">
        <v>243</v>
      </c>
      <c r="C3" s="153"/>
      <c r="D3" s="153"/>
      <c r="E3" s="154"/>
      <c r="F3" s="24">
        <v>35</v>
      </c>
      <c r="G3" s="89" t="s">
        <v>497</v>
      </c>
      <c r="H3" s="24"/>
      <c r="I3" s="70"/>
      <c r="J3" s="80"/>
      <c r="K3" s="7"/>
      <c r="L3" s="7"/>
      <c r="M3" s="7"/>
      <c r="N3" s="34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ht="36" customHeight="1">
      <c r="A4" s="122"/>
      <c r="B4" s="129" t="s">
        <v>510</v>
      </c>
      <c r="C4" s="129"/>
      <c r="D4" s="129"/>
      <c r="E4" s="129"/>
      <c r="F4" s="24">
        <v>47</v>
      </c>
      <c r="G4" s="60" t="s">
        <v>511</v>
      </c>
      <c r="H4" s="116">
        <f>J4-I4+1</f>
        <v>8</v>
      </c>
      <c r="I4" s="70">
        <v>1</v>
      </c>
      <c r="J4" s="80">
        <v>8</v>
      </c>
      <c r="K4" s="7"/>
      <c r="L4" s="7"/>
      <c r="M4" s="7"/>
      <c r="N4" s="11"/>
      <c r="O4" s="108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 ht="45">
      <c r="A5" s="122"/>
      <c r="B5" s="129" t="s">
        <v>221</v>
      </c>
      <c r="C5" s="129"/>
      <c r="D5" s="129"/>
      <c r="E5" s="129"/>
      <c r="F5" s="70">
        <v>60</v>
      </c>
      <c r="G5" s="72" t="s">
        <v>222</v>
      </c>
      <c r="H5" s="116">
        <f>J5-I5+1</f>
        <v>-136</v>
      </c>
      <c r="I5" s="70">
        <v>137</v>
      </c>
      <c r="J5" s="80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>
      <c r="A6" s="116"/>
      <c r="B6" s="144" t="s">
        <v>323</v>
      </c>
      <c r="C6" s="144"/>
      <c r="D6" s="144"/>
      <c r="E6" s="144"/>
      <c r="F6" s="24">
        <v>50</v>
      </c>
      <c r="G6" s="89" t="s">
        <v>502</v>
      </c>
      <c r="H6" s="116"/>
      <c r="I6" s="70"/>
      <c r="J6" s="80"/>
      <c r="K6" s="4"/>
      <c r="L6" s="4"/>
      <c r="M6" s="4"/>
      <c r="N6" s="9"/>
      <c r="O6" s="108">
        <v>0.90972222222222221</v>
      </c>
      <c r="P6" s="39"/>
      <c r="Q6" s="39"/>
      <c r="R6" s="39"/>
      <c r="S6" s="39"/>
      <c r="T6" s="39"/>
      <c r="U6" s="39"/>
      <c r="V6" s="39" t="s">
        <v>82</v>
      </c>
    </row>
    <row r="7" spans="1:29" ht="45.75" customHeight="1">
      <c r="A7" s="116"/>
      <c r="B7" s="129" t="s">
        <v>444</v>
      </c>
      <c r="C7" s="129"/>
      <c r="D7" s="129"/>
      <c r="E7" s="129"/>
      <c r="F7" s="24">
        <v>60</v>
      </c>
      <c r="G7" s="74" t="s">
        <v>512</v>
      </c>
      <c r="H7" s="116">
        <f>J7-I7+1</f>
        <v>13</v>
      </c>
      <c r="I7" s="70">
        <v>1</v>
      </c>
      <c r="J7" s="80">
        <v>13</v>
      </c>
      <c r="K7" s="32"/>
      <c r="L7" s="32"/>
      <c r="M7" s="32"/>
      <c r="N7" s="9"/>
      <c r="P7" s="128"/>
      <c r="Q7" s="128"/>
      <c r="R7" s="128"/>
      <c r="S7" s="128"/>
      <c r="T7" s="128"/>
      <c r="U7" s="128"/>
      <c r="V7" s="128"/>
    </row>
    <row r="8" spans="1:29" ht="22.5">
      <c r="A8" s="116"/>
      <c r="B8" s="129" t="s">
        <v>513</v>
      </c>
      <c r="C8" s="129"/>
      <c r="D8" s="129"/>
      <c r="E8" s="129"/>
      <c r="F8" s="24">
        <v>15</v>
      </c>
      <c r="G8" s="74" t="s">
        <v>514</v>
      </c>
      <c r="H8" s="116">
        <f>J8-I8+1</f>
        <v>13</v>
      </c>
      <c r="I8" s="70">
        <v>1</v>
      </c>
      <c r="J8" s="80">
        <v>13</v>
      </c>
      <c r="K8" s="32"/>
      <c r="L8" s="32"/>
      <c r="M8" s="32"/>
      <c r="N8" s="9"/>
    </row>
    <row r="9" spans="1:29" ht="15.75" thickBot="1">
      <c r="A9" s="1">
        <f>(A3+A5+A6+A7+A8+A4)/60</f>
        <v>0</v>
      </c>
      <c r="B9" s="155" t="s">
        <v>27</v>
      </c>
      <c r="C9" s="156"/>
      <c r="D9" s="156"/>
      <c r="E9" s="157"/>
      <c r="F9" s="1">
        <f>(F3+F5+F6+F7+F8+F4)/60</f>
        <v>4.45</v>
      </c>
      <c r="G9" s="116"/>
      <c r="H9" s="116">
        <f>H3+H5+H6</f>
        <v>-136</v>
      </c>
      <c r="I9" s="116"/>
      <c r="J9" s="120"/>
      <c r="K9" s="4"/>
      <c r="L9" s="4"/>
      <c r="M9" s="4"/>
      <c r="N9" s="36"/>
    </row>
    <row r="10" spans="1:29" ht="15.75" thickBot="1">
      <c r="A10" s="2" t="s">
        <v>9</v>
      </c>
      <c r="B10" s="135" t="s">
        <v>515</v>
      </c>
      <c r="C10" s="136"/>
      <c r="D10" s="136"/>
      <c r="E10" s="137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>
      <c r="A11" s="122"/>
      <c r="B11" s="144" t="s">
        <v>323</v>
      </c>
      <c r="C11" s="144"/>
      <c r="D11" s="144"/>
      <c r="E11" s="144"/>
      <c r="F11" s="24">
        <v>30</v>
      </c>
      <c r="G11" s="89" t="s">
        <v>502</v>
      </c>
      <c r="H11" s="116"/>
      <c r="I11" s="70"/>
      <c r="J11" s="80"/>
      <c r="K11" s="32"/>
      <c r="L11" s="32"/>
      <c r="M11" s="32"/>
      <c r="N11" s="107"/>
      <c r="P11" s="108"/>
    </row>
    <row r="12" spans="1:29">
      <c r="A12" s="116"/>
      <c r="B12" s="152" t="s">
        <v>516</v>
      </c>
      <c r="C12" s="153"/>
      <c r="D12" s="153"/>
      <c r="E12" s="154"/>
      <c r="F12" s="70">
        <v>52</v>
      </c>
      <c r="G12" s="72"/>
      <c r="H12" s="116"/>
      <c r="I12" s="116"/>
      <c r="J12" s="120"/>
      <c r="K12" s="32"/>
      <c r="L12" s="32"/>
      <c r="M12" s="32"/>
      <c r="N12" s="34"/>
      <c r="P12" s="108"/>
      <c r="Q12" s="23"/>
      <c r="R12" s="23"/>
    </row>
    <row r="13" spans="1:29" ht="33.75">
      <c r="A13" s="116"/>
      <c r="B13" s="152" t="s">
        <v>517</v>
      </c>
      <c r="C13" s="153"/>
      <c r="D13" s="153"/>
      <c r="E13" s="154"/>
      <c r="F13" s="112">
        <v>24</v>
      </c>
      <c r="G13" s="111" t="s">
        <v>518</v>
      </c>
      <c r="H13" s="116"/>
      <c r="I13" s="122"/>
      <c r="J13" s="120"/>
      <c r="K13" s="32"/>
      <c r="L13" s="32"/>
      <c r="M13" s="32"/>
      <c r="N13" s="10"/>
      <c r="P13" s="108"/>
      <c r="Q13" s="23"/>
      <c r="R13" s="23"/>
    </row>
    <row r="14" spans="1:29" ht="45">
      <c r="A14" s="116"/>
      <c r="B14" s="152" t="s">
        <v>517</v>
      </c>
      <c r="C14" s="153"/>
      <c r="D14" s="153"/>
      <c r="E14" s="154"/>
      <c r="F14" s="112">
        <f>28+85</f>
        <v>113</v>
      </c>
      <c r="G14" s="111" t="s">
        <v>519</v>
      </c>
      <c r="H14" s="116">
        <f>J14-I14+1</f>
        <v>51</v>
      </c>
      <c r="I14" s="70">
        <v>1</v>
      </c>
      <c r="J14" s="80">
        <v>51</v>
      </c>
      <c r="K14" s="32"/>
      <c r="L14" s="32"/>
      <c r="M14" s="32"/>
      <c r="N14" s="10"/>
      <c r="P14" s="113"/>
      <c r="Q14" s="23"/>
      <c r="R14" s="23"/>
    </row>
    <row r="15" spans="1:29" ht="22.5">
      <c r="A15" s="116"/>
      <c r="B15" s="152" t="s">
        <v>234</v>
      </c>
      <c r="C15" s="153"/>
      <c r="D15" s="153"/>
      <c r="E15" s="154"/>
      <c r="F15" s="70">
        <f>20+38+13</f>
        <v>71</v>
      </c>
      <c r="G15" s="60" t="s">
        <v>520</v>
      </c>
      <c r="H15" s="116"/>
      <c r="I15" s="116"/>
      <c r="J15" s="120"/>
      <c r="K15" s="32"/>
      <c r="L15" s="32"/>
      <c r="M15" s="32"/>
      <c r="N15" s="9" t="s">
        <v>521</v>
      </c>
      <c r="Q15" s="23"/>
      <c r="R15" s="23"/>
    </row>
    <row r="16" spans="1:29" ht="33.75">
      <c r="A16" s="116"/>
      <c r="B16" s="152" t="s">
        <v>289</v>
      </c>
      <c r="C16" s="153"/>
      <c r="D16" s="153"/>
      <c r="E16" s="154"/>
      <c r="F16" s="24">
        <f>70+90+5+40</f>
        <v>205</v>
      </c>
      <c r="G16" s="62" t="s">
        <v>522</v>
      </c>
      <c r="H16" s="116"/>
      <c r="I16" s="116"/>
      <c r="J16" s="120"/>
      <c r="K16" s="32"/>
      <c r="L16" s="32"/>
      <c r="M16" s="32"/>
      <c r="N16" s="9" t="s">
        <v>523</v>
      </c>
      <c r="Q16" s="23"/>
      <c r="R16" s="23"/>
    </row>
    <row r="17" spans="1:18" ht="15.75" thickBot="1">
      <c r="A17" s="1">
        <f>(A11+A12+A14+A15+A16)/60</f>
        <v>0</v>
      </c>
      <c r="B17" s="143" t="s">
        <v>27</v>
      </c>
      <c r="C17" s="143"/>
      <c r="D17" s="143"/>
      <c r="E17" s="143"/>
      <c r="F17" s="1">
        <f>(F11+F12+F14+F15+F16+F13)/60</f>
        <v>8.25</v>
      </c>
      <c r="G17" s="116"/>
      <c r="H17" s="116">
        <f>H11+H12+H14</f>
        <v>51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>
      <c r="A18" s="2" t="s">
        <v>9</v>
      </c>
      <c r="B18" s="135" t="s">
        <v>524</v>
      </c>
      <c r="C18" s="136"/>
      <c r="D18" s="136"/>
      <c r="E18" s="137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ht="33.75">
      <c r="A19" s="122"/>
      <c r="B19" s="144" t="s">
        <v>292</v>
      </c>
      <c r="C19" s="144"/>
      <c r="D19" s="144"/>
      <c r="E19" s="144"/>
      <c r="F19" s="24">
        <f>15+93+60+30+14</f>
        <v>212</v>
      </c>
      <c r="G19" s="62" t="s">
        <v>522</v>
      </c>
      <c r="H19" s="24"/>
      <c r="I19" s="70"/>
      <c r="J19" s="101"/>
      <c r="K19" s="32"/>
      <c r="L19" s="32"/>
      <c r="M19" s="32"/>
      <c r="N19" s="107"/>
      <c r="P19" s="108"/>
      <c r="Q19" s="23"/>
      <c r="R19" s="23"/>
    </row>
    <row r="20" spans="1:18" ht="33.75">
      <c r="A20" s="116"/>
      <c r="B20" s="152" t="s">
        <v>525</v>
      </c>
      <c r="C20" s="153"/>
      <c r="D20" s="153"/>
      <c r="E20" s="154"/>
      <c r="F20" s="24">
        <v>60</v>
      </c>
      <c r="G20" s="62" t="s">
        <v>522</v>
      </c>
      <c r="H20" s="24"/>
      <c r="I20" s="70"/>
      <c r="J20" s="101"/>
      <c r="K20" s="32"/>
      <c r="L20" s="32"/>
      <c r="M20" s="32"/>
      <c r="N20" s="107">
        <v>1</v>
      </c>
      <c r="P20" s="108"/>
      <c r="Q20" s="23"/>
      <c r="R20" s="23"/>
    </row>
    <row r="21" spans="1:18" ht="45">
      <c r="A21" s="122"/>
      <c r="B21" s="129" t="s">
        <v>221</v>
      </c>
      <c r="C21" s="129"/>
      <c r="D21" s="129"/>
      <c r="E21" s="129"/>
      <c r="F21" s="70">
        <v>75</v>
      </c>
      <c r="G21" s="72" t="s">
        <v>222</v>
      </c>
      <c r="H21" s="116">
        <f>J21-I21+1</f>
        <v>7</v>
      </c>
      <c r="I21" s="70">
        <v>137</v>
      </c>
      <c r="J21" s="76">
        <v>143</v>
      </c>
      <c r="K21" s="101"/>
      <c r="L21" s="32"/>
      <c r="M21" s="32"/>
      <c r="N21" s="102"/>
      <c r="Q21" s="23"/>
      <c r="R21" s="23"/>
    </row>
    <row r="22" spans="1:18" ht="45">
      <c r="A22" s="122"/>
      <c r="B22" s="129" t="s">
        <v>221</v>
      </c>
      <c r="C22" s="129"/>
      <c r="D22" s="129"/>
      <c r="E22" s="129"/>
      <c r="F22" s="70">
        <v>105</v>
      </c>
      <c r="G22" s="72" t="s">
        <v>222</v>
      </c>
      <c r="H22" s="116">
        <f>J22-I22+1</f>
        <v>41</v>
      </c>
      <c r="I22" s="70">
        <v>163</v>
      </c>
      <c r="J22" s="76">
        <v>203</v>
      </c>
      <c r="K22" s="32"/>
      <c r="L22" s="32"/>
      <c r="M22" s="32"/>
      <c r="N22" s="103" t="s">
        <v>526</v>
      </c>
      <c r="O22" s="108"/>
      <c r="P22" s="108"/>
      <c r="Q22" s="23"/>
      <c r="R22" s="109"/>
    </row>
    <row r="23" spans="1:18" ht="22.5">
      <c r="A23" s="122"/>
      <c r="B23" s="152" t="s">
        <v>234</v>
      </c>
      <c r="C23" s="153"/>
      <c r="D23" s="153"/>
      <c r="E23" s="154"/>
      <c r="F23" s="70">
        <f>50+30</f>
        <v>80</v>
      </c>
      <c r="G23" s="60" t="s">
        <v>527</v>
      </c>
      <c r="H23" s="24"/>
      <c r="I23" s="70"/>
      <c r="J23" s="101"/>
      <c r="K23" s="32"/>
      <c r="L23" s="32"/>
      <c r="M23" s="32"/>
      <c r="N23" s="102" t="s">
        <v>528</v>
      </c>
      <c r="Q23" s="23"/>
      <c r="R23" s="23"/>
    </row>
    <row r="24" spans="1:18">
      <c r="A24" s="116"/>
      <c r="B24" s="199" t="s">
        <v>529</v>
      </c>
      <c r="C24" s="200"/>
      <c r="D24" s="200"/>
      <c r="E24" s="201"/>
      <c r="F24" s="24">
        <v>30</v>
      </c>
      <c r="G24" s="86"/>
      <c r="H24" s="24"/>
      <c r="I24" s="24"/>
      <c r="J24" s="77"/>
      <c r="K24" s="33"/>
      <c r="L24" s="33"/>
      <c r="M24" s="33"/>
      <c r="N24" s="102"/>
      <c r="Q24" s="23"/>
      <c r="R24" s="23"/>
    </row>
    <row r="25" spans="1:18">
      <c r="A25" s="116"/>
      <c r="B25" s="199"/>
      <c r="C25" s="200"/>
      <c r="D25" s="200"/>
      <c r="E25" s="201"/>
      <c r="F25" s="24"/>
      <c r="G25" s="24"/>
      <c r="H25" s="24"/>
      <c r="I25" s="24"/>
      <c r="J25" s="77"/>
      <c r="K25" s="32"/>
      <c r="L25" s="32"/>
      <c r="M25" s="32"/>
      <c r="N25" s="104"/>
      <c r="Q25" s="23"/>
      <c r="R25" s="23"/>
    </row>
    <row r="26" spans="1:18">
      <c r="A26" s="116"/>
      <c r="B26" s="125"/>
      <c r="C26" s="126"/>
      <c r="D26" s="126"/>
      <c r="E26" s="127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 ht="15.75" thickBot="1">
      <c r="A27" s="1">
        <f>(A19+A21+A24+A25+A26+A20)/60</f>
        <v>0</v>
      </c>
      <c r="B27" s="143" t="s">
        <v>27</v>
      </c>
      <c r="C27" s="143"/>
      <c r="D27" s="143"/>
      <c r="E27" s="143"/>
      <c r="F27" s="1">
        <f>(F19+F21+F24+F25+F26+F20+F22+F23)/60</f>
        <v>9.3666666666666671</v>
      </c>
      <c r="G27" s="116"/>
      <c r="H27" s="116">
        <f>H19+H21+H24</f>
        <v>7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>
      <c r="A28" s="2" t="s">
        <v>9</v>
      </c>
      <c r="B28" s="135" t="s">
        <v>530</v>
      </c>
      <c r="C28" s="136"/>
      <c r="D28" s="136"/>
      <c r="E28" s="137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34.5">
      <c r="A29" s="122"/>
      <c r="B29" s="152" t="s">
        <v>289</v>
      </c>
      <c r="C29" s="153"/>
      <c r="D29" s="153"/>
      <c r="E29" s="154"/>
      <c r="F29" s="24">
        <f>270+60</f>
        <v>330</v>
      </c>
      <c r="G29" s="62" t="s">
        <v>531</v>
      </c>
      <c r="H29" s="24"/>
      <c r="I29" s="70"/>
      <c r="J29" s="101"/>
      <c r="K29" s="32"/>
      <c r="L29" s="32"/>
      <c r="M29" s="32"/>
      <c r="N29" s="103" t="s">
        <v>532</v>
      </c>
    </row>
    <row r="30" spans="1:18">
      <c r="A30" s="116"/>
      <c r="B30" s="144" t="s">
        <v>292</v>
      </c>
      <c r="C30" s="144"/>
      <c r="D30" s="144"/>
      <c r="E30" s="144"/>
      <c r="F30" s="70">
        <v>60</v>
      </c>
      <c r="G30" s="114" t="s">
        <v>531</v>
      </c>
      <c r="H30" s="24"/>
      <c r="I30" s="70"/>
      <c r="J30" s="76"/>
      <c r="K30" s="32"/>
      <c r="L30" s="32"/>
      <c r="M30" s="32"/>
      <c r="N30" s="102"/>
    </row>
    <row r="31" spans="1:18">
      <c r="A31" s="122"/>
      <c r="B31" s="152" t="s">
        <v>7</v>
      </c>
      <c r="C31" s="153"/>
      <c r="D31" s="153"/>
      <c r="E31" s="154"/>
      <c r="F31" s="70">
        <v>50</v>
      </c>
      <c r="G31" s="60" t="s">
        <v>533</v>
      </c>
      <c r="H31" s="24"/>
      <c r="I31" s="70"/>
      <c r="J31" s="101"/>
      <c r="K31" s="32"/>
      <c r="L31" s="32"/>
      <c r="M31" s="32"/>
      <c r="N31" s="102"/>
      <c r="P31" s="108"/>
    </row>
    <row r="32" spans="1:18">
      <c r="A32" s="116"/>
      <c r="B32" s="152" t="s">
        <v>7</v>
      </c>
      <c r="C32" s="153"/>
      <c r="D32" s="153"/>
      <c r="E32" s="154"/>
      <c r="F32" s="24">
        <v>18</v>
      </c>
      <c r="G32" s="60" t="s">
        <v>533</v>
      </c>
      <c r="H32" s="116">
        <f>J32-I32+1</f>
        <v>8</v>
      </c>
      <c r="I32" s="70">
        <v>41</v>
      </c>
      <c r="J32" s="76">
        <v>48</v>
      </c>
      <c r="K32" s="32"/>
      <c r="L32" s="32"/>
      <c r="M32" s="32"/>
      <c r="N32" s="105"/>
      <c r="P32" s="108"/>
    </row>
    <row r="33" spans="1:16">
      <c r="A33" s="116"/>
      <c r="B33" s="144"/>
      <c r="C33" s="144"/>
      <c r="D33" s="144"/>
      <c r="E33" s="144"/>
      <c r="F33" s="24"/>
      <c r="G33" s="72"/>
      <c r="H33" s="24"/>
      <c r="I33" s="24"/>
      <c r="J33" s="77"/>
      <c r="K33" s="32"/>
      <c r="L33" s="32"/>
      <c r="M33" s="32"/>
      <c r="N33" s="104"/>
    </row>
    <row r="34" spans="1:16">
      <c r="A34" s="116"/>
      <c r="B34" s="144"/>
      <c r="C34" s="144"/>
      <c r="D34" s="144"/>
      <c r="E34" s="144"/>
      <c r="F34" s="24"/>
      <c r="G34" s="72"/>
      <c r="H34" s="24"/>
      <c r="I34" s="24"/>
      <c r="J34" s="77"/>
      <c r="K34" s="32"/>
      <c r="L34" s="32"/>
      <c r="M34" s="32"/>
      <c r="N34" s="104"/>
      <c r="P34" s="108"/>
    </row>
    <row r="35" spans="1:16">
      <c r="A35" s="1">
        <f>(A29+A30+A31+A33+A34+A32)/60</f>
        <v>0</v>
      </c>
      <c r="B35" s="143" t="s">
        <v>27</v>
      </c>
      <c r="C35" s="143"/>
      <c r="D35" s="143"/>
      <c r="E35" s="143"/>
      <c r="F35" s="1">
        <f>(F29+F30+F31+F33+F34+F32)/60</f>
        <v>7.6333333333333337</v>
      </c>
      <c r="G35" s="116"/>
      <c r="H35" s="116">
        <f>H29+H30+H31</f>
        <v>0</v>
      </c>
      <c r="I35" s="116"/>
      <c r="J35" s="120"/>
      <c r="K35" s="32"/>
      <c r="L35" s="32"/>
      <c r="M35" s="32"/>
      <c r="N35" s="9"/>
    </row>
    <row r="36" spans="1:16">
      <c r="A36" s="5"/>
      <c r="B36" s="6"/>
      <c r="C36" s="6"/>
      <c r="D36" s="6"/>
      <c r="E36" s="6" t="s">
        <v>43</v>
      </c>
      <c r="F36" s="5">
        <f>(F9+F17+F27+F35)/4</f>
        <v>7.4249999999999998</v>
      </c>
      <c r="G36" s="6"/>
      <c r="H36" s="6"/>
      <c r="I36" s="6"/>
      <c r="J36" s="6"/>
      <c r="K36" s="8"/>
      <c r="L36" s="8"/>
      <c r="M36" s="8"/>
      <c r="N36" s="8"/>
    </row>
    <row r="37" spans="1:16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6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6" ht="15.75" thickBot="1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6" ht="15.75" thickBot="1">
      <c r="A40" s="2" t="s">
        <v>9</v>
      </c>
      <c r="B40" s="135" t="s">
        <v>534</v>
      </c>
      <c r="C40" s="136"/>
      <c r="D40" s="136"/>
      <c r="E40" s="137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6">
      <c r="A41" s="3"/>
      <c r="B41" s="152" t="s">
        <v>7</v>
      </c>
      <c r="C41" s="153"/>
      <c r="D41" s="153"/>
      <c r="E41" s="154"/>
      <c r="F41" s="24">
        <f>7+8</f>
        <v>15</v>
      </c>
      <c r="G41" s="60" t="s">
        <v>533</v>
      </c>
      <c r="H41" s="116">
        <f>J41-I41+1</f>
        <v>8</v>
      </c>
      <c r="I41" s="70">
        <v>49</v>
      </c>
      <c r="J41" s="76">
        <v>56</v>
      </c>
      <c r="K41" s="32"/>
      <c r="L41" s="32"/>
      <c r="M41" s="32"/>
      <c r="N41" s="9" t="s">
        <v>535</v>
      </c>
      <c r="P41" s="108"/>
    </row>
    <row r="42" spans="1:16" ht="22.5">
      <c r="A42" s="122"/>
      <c r="B42" s="152" t="s">
        <v>234</v>
      </c>
      <c r="C42" s="153"/>
      <c r="D42" s="153"/>
      <c r="E42" s="154"/>
      <c r="F42" s="70">
        <v>37</v>
      </c>
      <c r="G42" s="60" t="s">
        <v>536</v>
      </c>
      <c r="H42" s="24"/>
      <c r="I42" s="70"/>
      <c r="J42" s="76"/>
      <c r="K42" s="32"/>
      <c r="L42" s="32"/>
      <c r="M42" s="32"/>
      <c r="N42" s="9" t="s">
        <v>537</v>
      </c>
    </row>
    <row r="43" spans="1:16" ht="22.5">
      <c r="A43" s="122"/>
      <c r="B43" s="152" t="s">
        <v>243</v>
      </c>
      <c r="C43" s="153"/>
      <c r="D43" s="153"/>
      <c r="E43" s="154"/>
      <c r="F43" s="24">
        <v>70</v>
      </c>
      <c r="G43" s="89" t="s">
        <v>536</v>
      </c>
      <c r="H43" s="24"/>
      <c r="I43" s="70"/>
      <c r="J43" s="76"/>
      <c r="K43" s="32"/>
      <c r="L43" s="32"/>
      <c r="M43" s="32"/>
      <c r="N43" s="107"/>
    </row>
    <row r="44" spans="1:16">
      <c r="A44" s="122"/>
      <c r="B44" s="152" t="s">
        <v>234</v>
      </c>
      <c r="C44" s="153"/>
      <c r="D44" s="153"/>
      <c r="E44" s="154"/>
      <c r="F44" s="70">
        <v>32</v>
      </c>
      <c r="G44" s="60" t="s">
        <v>538</v>
      </c>
      <c r="H44" s="24"/>
      <c r="I44" s="70"/>
      <c r="J44" s="76"/>
      <c r="K44" s="32"/>
      <c r="L44" s="32"/>
      <c r="M44" s="32"/>
      <c r="N44" s="9" t="s">
        <v>539</v>
      </c>
      <c r="P44" s="108"/>
    </row>
    <row r="45" spans="1:16">
      <c r="A45" s="122"/>
      <c r="B45" s="152" t="s">
        <v>243</v>
      </c>
      <c r="C45" s="153"/>
      <c r="D45" s="153"/>
      <c r="E45" s="154"/>
      <c r="F45" s="70">
        <f>40+40</f>
        <v>80</v>
      </c>
      <c r="G45" s="89" t="s">
        <v>538</v>
      </c>
      <c r="H45" s="24"/>
      <c r="I45" s="70"/>
      <c r="J45" s="76"/>
      <c r="K45" s="32"/>
      <c r="L45" s="32"/>
      <c r="M45" s="32"/>
      <c r="N45" s="84" t="s">
        <v>540</v>
      </c>
    </row>
    <row r="46" spans="1:16" ht="45">
      <c r="A46" s="122"/>
      <c r="B46" s="129" t="s">
        <v>221</v>
      </c>
      <c r="C46" s="129"/>
      <c r="D46" s="129"/>
      <c r="E46" s="129"/>
      <c r="F46" s="70">
        <f>35+70</f>
        <v>105</v>
      </c>
      <c r="G46" s="72" t="s">
        <v>222</v>
      </c>
      <c r="H46" s="116">
        <f>J46-I46+1</f>
        <v>25</v>
      </c>
      <c r="I46" s="70">
        <v>204</v>
      </c>
      <c r="J46" s="76">
        <v>228</v>
      </c>
      <c r="K46" s="32"/>
      <c r="L46" s="32"/>
      <c r="M46" s="32"/>
      <c r="N46" s="103" t="s">
        <v>526</v>
      </c>
    </row>
    <row r="47" spans="1:16">
      <c r="A47" s="116"/>
      <c r="B47" s="152" t="s">
        <v>7</v>
      </c>
      <c r="C47" s="153"/>
      <c r="D47" s="153"/>
      <c r="E47" s="154"/>
      <c r="F47" s="24">
        <v>30</v>
      </c>
      <c r="G47" s="60" t="s">
        <v>541</v>
      </c>
      <c r="H47" s="116">
        <f>J47-I47+1</f>
        <v>21</v>
      </c>
      <c r="I47" s="70">
        <v>41</v>
      </c>
      <c r="J47" s="76">
        <v>61</v>
      </c>
      <c r="K47" s="32"/>
      <c r="L47" s="32"/>
      <c r="M47" s="32"/>
      <c r="N47" s="9" t="s">
        <v>535</v>
      </c>
    </row>
    <row r="48" spans="1:16">
      <c r="A48" s="116"/>
      <c r="B48" s="152" t="s">
        <v>7</v>
      </c>
      <c r="C48" s="153"/>
      <c r="D48" s="153"/>
      <c r="E48" s="154"/>
      <c r="F48" s="24">
        <v>30</v>
      </c>
      <c r="G48" s="60" t="s">
        <v>542</v>
      </c>
      <c r="H48" s="116">
        <f>J48-I48+1</f>
        <v>23</v>
      </c>
      <c r="I48" s="70">
        <v>39</v>
      </c>
      <c r="J48" s="76">
        <v>61</v>
      </c>
      <c r="K48" s="32"/>
      <c r="L48" s="32"/>
      <c r="M48" s="32"/>
      <c r="N48" s="9" t="s">
        <v>535</v>
      </c>
    </row>
    <row r="49" spans="1:16">
      <c r="A49" s="116"/>
      <c r="B49" s="152" t="s">
        <v>7</v>
      </c>
      <c r="C49" s="153"/>
      <c r="D49" s="153"/>
      <c r="E49" s="154"/>
      <c r="F49" s="24">
        <v>55</v>
      </c>
      <c r="G49" s="60" t="s">
        <v>543</v>
      </c>
      <c r="H49" s="116">
        <f>J49-I49+1</f>
        <v>11</v>
      </c>
      <c r="I49" s="70">
        <v>86</v>
      </c>
      <c r="J49" s="76">
        <v>96</v>
      </c>
      <c r="K49" s="32"/>
      <c r="L49" s="32"/>
      <c r="M49" s="32"/>
      <c r="N49" s="9" t="s">
        <v>535</v>
      </c>
    </row>
    <row r="50" spans="1:16">
      <c r="A50" s="116"/>
      <c r="B50" s="152" t="s">
        <v>544</v>
      </c>
      <c r="C50" s="153"/>
      <c r="D50" s="153"/>
      <c r="E50" s="154"/>
      <c r="F50" s="24">
        <v>45</v>
      </c>
      <c r="G50" s="60" t="s">
        <v>545</v>
      </c>
      <c r="H50" s="116">
        <f>J50-I50+1</f>
        <v>10</v>
      </c>
      <c r="I50" s="70">
        <v>76</v>
      </c>
      <c r="J50" s="76">
        <v>85</v>
      </c>
      <c r="K50" s="32"/>
      <c r="L50" s="32"/>
      <c r="M50" s="32"/>
      <c r="N50" s="9" t="s">
        <v>535</v>
      </c>
      <c r="P50" s="108"/>
    </row>
    <row r="51" spans="1:16" ht="15.75" thickBot="1">
      <c r="A51" s="1">
        <f>(A41+A42+A43+A47+A50+A46+A44)/60</f>
        <v>0</v>
      </c>
      <c r="B51" s="143" t="s">
        <v>27</v>
      </c>
      <c r="C51" s="143"/>
      <c r="D51" s="143"/>
      <c r="E51" s="143"/>
      <c r="F51" s="1">
        <f>(F41+F42+F43+F47+F50+F46+F44+F45+F48+F49)/60</f>
        <v>8.3166666666666664</v>
      </c>
      <c r="G51" s="116"/>
      <c r="H51" s="116">
        <f>H41+H42+H43+H46+H47+H48+H50</f>
        <v>87</v>
      </c>
      <c r="I51" s="116"/>
      <c r="J51" s="120"/>
      <c r="K51" s="4"/>
      <c r="L51" s="4"/>
      <c r="M51" s="4"/>
      <c r="N51" s="9"/>
    </row>
    <row r="52" spans="1:16" ht="15.75" thickBot="1">
      <c r="A52" s="2" t="s">
        <v>9</v>
      </c>
      <c r="B52" s="135" t="s">
        <v>546</v>
      </c>
      <c r="C52" s="136"/>
      <c r="D52" s="136"/>
      <c r="E52" s="137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" t="s">
        <v>16</v>
      </c>
      <c r="L52" s="2" t="s">
        <v>17</v>
      </c>
      <c r="M52" s="2" t="s">
        <v>18</v>
      </c>
      <c r="N52" s="2" t="s">
        <v>19</v>
      </c>
    </row>
    <row r="53" spans="1:16">
      <c r="A53" s="116"/>
      <c r="B53" s="152" t="s">
        <v>547</v>
      </c>
      <c r="C53" s="153"/>
      <c r="D53" s="153"/>
      <c r="E53" s="154"/>
      <c r="F53" s="70">
        <v>60</v>
      </c>
      <c r="G53" s="72" t="s">
        <v>548</v>
      </c>
      <c r="H53" s="116"/>
      <c r="I53" s="70"/>
      <c r="J53" s="76"/>
      <c r="K53" s="32"/>
      <c r="L53" s="32"/>
      <c r="M53" s="32"/>
      <c r="N53" s="10"/>
    </row>
    <row r="54" spans="1:16">
      <c r="A54" s="122"/>
      <c r="B54" s="152" t="s">
        <v>549</v>
      </c>
      <c r="C54" s="153"/>
      <c r="D54" s="153"/>
      <c r="E54" s="154"/>
      <c r="F54" s="70">
        <v>30</v>
      </c>
      <c r="G54" s="72" t="s">
        <v>548</v>
      </c>
      <c r="H54" s="24"/>
      <c r="I54" s="70"/>
      <c r="J54" s="76"/>
      <c r="K54" s="32"/>
      <c r="L54" s="32"/>
      <c r="M54" s="32"/>
      <c r="N54" s="34"/>
    </row>
    <row r="55" spans="1:16">
      <c r="A55" s="116"/>
      <c r="B55" s="152" t="s">
        <v>550</v>
      </c>
      <c r="C55" s="153"/>
      <c r="D55" s="153"/>
      <c r="E55" s="154"/>
      <c r="F55" s="70">
        <v>25</v>
      </c>
      <c r="G55" s="72" t="s">
        <v>548</v>
      </c>
      <c r="H55" s="24"/>
      <c r="I55" s="24"/>
      <c r="J55" s="77"/>
      <c r="K55" s="32"/>
      <c r="L55" s="32"/>
      <c r="M55" s="32"/>
      <c r="N55" s="100"/>
    </row>
    <row r="56" spans="1:16">
      <c r="A56" s="116"/>
      <c r="B56" s="152" t="s">
        <v>551</v>
      </c>
      <c r="C56" s="153"/>
      <c r="D56" s="153"/>
      <c r="E56" s="154"/>
      <c r="F56" s="70">
        <v>40</v>
      </c>
      <c r="G56" s="72" t="s">
        <v>548</v>
      </c>
      <c r="H56" s="24"/>
      <c r="I56" s="24"/>
      <c r="J56" s="77"/>
      <c r="K56" s="33"/>
      <c r="L56" s="33"/>
      <c r="M56" s="33"/>
      <c r="N56" s="9"/>
    </row>
    <row r="57" spans="1:16">
      <c r="A57" s="116"/>
      <c r="B57" s="152" t="s">
        <v>552</v>
      </c>
      <c r="C57" s="153"/>
      <c r="D57" s="153"/>
      <c r="E57" s="154"/>
      <c r="F57" s="70">
        <f>30+113</f>
        <v>143</v>
      </c>
      <c r="G57" s="72" t="s">
        <v>548</v>
      </c>
      <c r="H57" s="24"/>
      <c r="I57" s="24"/>
      <c r="J57" s="77"/>
      <c r="K57" s="32"/>
      <c r="L57" s="32"/>
      <c r="M57" s="32"/>
      <c r="N57" s="9"/>
    </row>
    <row r="58" spans="1:16" ht="45">
      <c r="A58" s="116"/>
      <c r="B58" s="129" t="s">
        <v>221</v>
      </c>
      <c r="C58" s="129"/>
      <c r="D58" s="129"/>
      <c r="E58" s="129"/>
      <c r="F58" s="70">
        <v>50</v>
      </c>
      <c r="G58" s="72" t="s">
        <v>222</v>
      </c>
      <c r="H58" s="116">
        <f>J58-I58+1</f>
        <v>11</v>
      </c>
      <c r="I58" s="70">
        <v>144</v>
      </c>
      <c r="J58" s="76">
        <v>154</v>
      </c>
      <c r="K58" s="32"/>
      <c r="L58" s="32"/>
      <c r="M58" s="32"/>
      <c r="N58" s="9"/>
    </row>
    <row r="59" spans="1:16">
      <c r="A59" s="116"/>
      <c r="B59" s="152" t="s">
        <v>544</v>
      </c>
      <c r="C59" s="153"/>
      <c r="D59" s="153"/>
      <c r="E59" s="154"/>
      <c r="F59" s="24">
        <v>55</v>
      </c>
      <c r="G59" s="60" t="s">
        <v>553</v>
      </c>
      <c r="H59" s="116">
        <f>J59-I59+1</f>
        <v>4</v>
      </c>
      <c r="I59" s="70">
        <v>58</v>
      </c>
      <c r="J59" s="76">
        <v>61</v>
      </c>
      <c r="K59" s="32"/>
      <c r="L59" s="32"/>
      <c r="M59" s="32"/>
      <c r="N59" s="9" t="s">
        <v>554</v>
      </c>
    </row>
    <row r="60" spans="1:16" ht="22.5">
      <c r="A60" s="116"/>
      <c r="B60" s="152" t="s">
        <v>234</v>
      </c>
      <c r="C60" s="153"/>
      <c r="D60" s="153"/>
      <c r="E60" s="154"/>
      <c r="F60" s="70">
        <v>60</v>
      </c>
      <c r="G60" s="60" t="s">
        <v>555</v>
      </c>
      <c r="H60" s="116"/>
      <c r="I60" s="70"/>
      <c r="J60" s="76"/>
      <c r="K60" s="32"/>
      <c r="L60" s="32"/>
      <c r="M60" s="32"/>
      <c r="N60" s="9" t="s">
        <v>556</v>
      </c>
    </row>
    <row r="61" spans="1:16" ht="22.5">
      <c r="A61" s="116"/>
      <c r="B61" s="152" t="s">
        <v>243</v>
      </c>
      <c r="C61" s="153"/>
      <c r="D61" s="153"/>
      <c r="E61" s="154"/>
      <c r="F61" s="70">
        <v>50</v>
      </c>
      <c r="G61" s="89" t="s">
        <v>555</v>
      </c>
      <c r="H61" s="116"/>
      <c r="I61" s="70"/>
      <c r="J61" s="76"/>
      <c r="K61" s="32"/>
      <c r="L61" s="32"/>
      <c r="M61" s="32"/>
      <c r="N61" s="9"/>
    </row>
    <row r="62" spans="1:16" ht="15.75" thickBot="1">
      <c r="A62" s="1">
        <f>(A53+A55+A56+A57+A61)/60</f>
        <v>0</v>
      </c>
      <c r="B62" s="143" t="s">
        <v>27</v>
      </c>
      <c r="C62" s="143"/>
      <c r="D62" s="143"/>
      <c r="E62" s="143"/>
      <c r="F62" s="1">
        <f>(F53+F55+F56+F57+F61+F54+F58+F59+F60)/60</f>
        <v>8.5500000000000007</v>
      </c>
      <c r="G62" s="116"/>
      <c r="H62" s="116">
        <f>H53+H55+H56</f>
        <v>0</v>
      </c>
      <c r="I62" s="116"/>
      <c r="J62" s="120"/>
      <c r="K62" s="4"/>
      <c r="L62" s="4"/>
      <c r="M62" s="4"/>
      <c r="N62" s="9"/>
    </row>
    <row r="63" spans="1:16" ht="15.75" thickBot="1">
      <c r="A63" s="2" t="s">
        <v>9</v>
      </c>
      <c r="B63" s="135" t="s">
        <v>557</v>
      </c>
      <c r="C63" s="136"/>
      <c r="D63" s="136"/>
      <c r="E63" s="137"/>
      <c r="F63" s="2" t="s">
        <v>11</v>
      </c>
      <c r="G63" s="2" t="s">
        <v>12</v>
      </c>
      <c r="H63" s="2" t="s">
        <v>13</v>
      </c>
      <c r="I63" s="2" t="s">
        <v>14</v>
      </c>
      <c r="J63" s="2" t="s">
        <v>15</v>
      </c>
      <c r="K63" s="2" t="s">
        <v>16</v>
      </c>
      <c r="L63" s="2" t="s">
        <v>17</v>
      </c>
      <c r="M63" s="2" t="s">
        <v>18</v>
      </c>
      <c r="N63" s="2" t="s">
        <v>19</v>
      </c>
      <c r="O63" s="35"/>
    </row>
    <row r="64" spans="1:16">
      <c r="A64" s="122"/>
      <c r="B64" s="152" t="s">
        <v>544</v>
      </c>
      <c r="C64" s="153"/>
      <c r="D64" s="153"/>
      <c r="E64" s="154"/>
      <c r="F64" s="24">
        <f>60+100</f>
        <v>160</v>
      </c>
      <c r="G64" s="60" t="s">
        <v>558</v>
      </c>
      <c r="H64" s="116">
        <f>J64-I64+1</f>
        <v>11</v>
      </c>
      <c r="I64" s="70">
        <v>97</v>
      </c>
      <c r="J64" s="76">
        <v>107</v>
      </c>
      <c r="K64" s="32"/>
      <c r="L64" s="32"/>
      <c r="M64" s="32"/>
      <c r="N64" s="10"/>
    </row>
    <row r="65" spans="1:16" ht="33.75">
      <c r="A65" s="3"/>
      <c r="B65" s="144" t="s">
        <v>7</v>
      </c>
      <c r="C65" s="144"/>
      <c r="D65" s="144"/>
      <c r="E65" s="144"/>
      <c r="F65" s="70">
        <v>25</v>
      </c>
      <c r="G65" s="72" t="s">
        <v>559</v>
      </c>
      <c r="H65" s="24"/>
      <c r="I65" s="70"/>
      <c r="J65" s="77"/>
      <c r="K65" s="32"/>
      <c r="L65" s="32"/>
      <c r="M65" s="32"/>
      <c r="N65" s="10"/>
    </row>
    <row r="66" spans="1:16" ht="45">
      <c r="A66" s="116"/>
      <c r="B66" s="129" t="s">
        <v>221</v>
      </c>
      <c r="C66" s="129"/>
      <c r="D66" s="129"/>
      <c r="E66" s="129"/>
      <c r="F66" s="70">
        <v>30</v>
      </c>
      <c r="G66" s="72" t="s">
        <v>222</v>
      </c>
      <c r="H66" s="116">
        <f>J66-I66+1</f>
        <v>8</v>
      </c>
      <c r="I66" s="70">
        <v>155</v>
      </c>
      <c r="J66" s="76">
        <v>162</v>
      </c>
      <c r="K66" s="32"/>
      <c r="L66" s="32"/>
      <c r="M66" s="32"/>
      <c r="N66" s="10"/>
    </row>
    <row r="67" spans="1:16" ht="45">
      <c r="A67" s="116"/>
      <c r="B67" s="129" t="s">
        <v>221</v>
      </c>
      <c r="C67" s="129"/>
      <c r="D67" s="129"/>
      <c r="E67" s="129"/>
      <c r="F67" s="70">
        <f>15+90</f>
        <v>105</v>
      </c>
      <c r="G67" s="72" t="s">
        <v>222</v>
      </c>
      <c r="H67" s="116">
        <f>J67-I67+1</f>
        <v>29</v>
      </c>
      <c r="I67" s="70">
        <v>229</v>
      </c>
      <c r="J67" s="76">
        <v>257</v>
      </c>
      <c r="K67" s="32"/>
      <c r="L67" s="32"/>
      <c r="M67" s="32"/>
      <c r="N67" s="9"/>
      <c r="P67" s="108"/>
    </row>
    <row r="68" spans="1:16" ht="22.5">
      <c r="A68" s="116"/>
      <c r="B68" s="152" t="s">
        <v>234</v>
      </c>
      <c r="C68" s="153"/>
      <c r="D68" s="153"/>
      <c r="E68" s="154"/>
      <c r="F68" s="70">
        <v>75</v>
      </c>
      <c r="G68" s="60" t="s">
        <v>560</v>
      </c>
      <c r="H68" s="24"/>
      <c r="I68" s="70"/>
      <c r="J68" s="76"/>
      <c r="K68" s="32"/>
      <c r="L68" s="32"/>
      <c r="M68" s="32"/>
      <c r="N68" s="9" t="s">
        <v>561</v>
      </c>
    </row>
    <row r="69" spans="1:16" ht="33.75">
      <c r="A69" s="116"/>
      <c r="B69" s="152" t="s">
        <v>234</v>
      </c>
      <c r="C69" s="153"/>
      <c r="D69" s="153"/>
      <c r="E69" s="154"/>
      <c r="F69" s="70">
        <v>40</v>
      </c>
      <c r="G69" s="60" t="s">
        <v>562</v>
      </c>
      <c r="H69" s="24"/>
      <c r="I69" s="70"/>
      <c r="J69" s="76"/>
      <c r="K69" s="32"/>
      <c r="L69" s="32"/>
      <c r="M69" s="32"/>
      <c r="N69" s="9" t="s">
        <v>563</v>
      </c>
    </row>
    <row r="70" spans="1:16">
      <c r="A70" s="116"/>
      <c r="B70" s="129"/>
      <c r="C70" s="129"/>
      <c r="D70" s="129"/>
      <c r="E70" s="129"/>
      <c r="F70" s="24"/>
      <c r="G70" s="72"/>
      <c r="H70" s="116"/>
      <c r="I70" s="70"/>
      <c r="J70" s="80"/>
      <c r="K70" s="32"/>
      <c r="L70" s="32"/>
      <c r="M70" s="32"/>
      <c r="N70" s="9"/>
    </row>
    <row r="71" spans="1:16" ht="15.75" thickBot="1">
      <c r="A71" s="1">
        <f>(A64+A65+A66+A67+A70)/60</f>
        <v>0</v>
      </c>
      <c r="B71" s="143" t="s">
        <v>27</v>
      </c>
      <c r="C71" s="143"/>
      <c r="D71" s="143"/>
      <c r="E71" s="143"/>
      <c r="F71" s="1">
        <f>(F64+F65+F66+F67+F70+F68+F69)/60</f>
        <v>7.25</v>
      </c>
      <c r="G71" s="116"/>
      <c r="H71" s="116">
        <f>H64+H65+H66</f>
        <v>19</v>
      </c>
      <c r="I71" s="116"/>
      <c r="J71" s="120"/>
      <c r="K71" s="4"/>
      <c r="L71" s="4"/>
      <c r="M71" s="4"/>
      <c r="N71" s="9"/>
    </row>
    <row r="72" spans="1:16" ht="15.75" thickBot="1">
      <c r="A72" s="2" t="s">
        <v>9</v>
      </c>
      <c r="B72" s="135" t="s">
        <v>564</v>
      </c>
      <c r="C72" s="136"/>
      <c r="D72" s="136"/>
      <c r="E72" s="137"/>
      <c r="F72" s="2" t="s">
        <v>11</v>
      </c>
      <c r="G72" s="2" t="s">
        <v>12</v>
      </c>
      <c r="H72" s="2" t="s">
        <v>13</v>
      </c>
      <c r="I72" s="2" t="s">
        <v>14</v>
      </c>
      <c r="J72" s="2" t="s">
        <v>15</v>
      </c>
      <c r="K72" s="2" t="s">
        <v>16</v>
      </c>
      <c r="L72" s="2" t="s">
        <v>17</v>
      </c>
      <c r="M72" s="2" t="s">
        <v>18</v>
      </c>
      <c r="N72" s="2" t="s">
        <v>19</v>
      </c>
      <c r="O72" s="35"/>
    </row>
    <row r="73" spans="1:16" ht="22.5">
      <c r="A73" s="122"/>
      <c r="B73" s="152" t="s">
        <v>243</v>
      </c>
      <c r="C73" s="153"/>
      <c r="D73" s="153"/>
      <c r="E73" s="154"/>
      <c r="F73" s="70">
        <v>60</v>
      </c>
      <c r="G73" s="89" t="s">
        <v>560</v>
      </c>
      <c r="H73" s="116"/>
      <c r="I73" s="70"/>
      <c r="J73" s="76"/>
      <c r="K73" s="32"/>
      <c r="L73" s="32"/>
      <c r="M73" s="4"/>
      <c r="N73" s="34"/>
    </row>
    <row r="74" spans="1:16" ht="33.75">
      <c r="A74" s="122"/>
      <c r="B74" s="152" t="s">
        <v>243</v>
      </c>
      <c r="C74" s="153"/>
      <c r="D74" s="153"/>
      <c r="E74" s="154"/>
      <c r="F74" s="70">
        <v>90</v>
      </c>
      <c r="G74" s="89" t="s">
        <v>562</v>
      </c>
      <c r="H74" s="116"/>
      <c r="I74" s="70"/>
      <c r="J74" s="76"/>
      <c r="K74" s="32"/>
      <c r="L74" s="32"/>
      <c r="M74" s="4"/>
      <c r="N74" s="10"/>
    </row>
    <row r="75" spans="1:16" ht="33.75">
      <c r="A75" s="116"/>
      <c r="B75" s="152" t="s">
        <v>234</v>
      </c>
      <c r="C75" s="153"/>
      <c r="D75" s="153"/>
      <c r="E75" s="154"/>
      <c r="F75" s="24">
        <v>90</v>
      </c>
      <c r="G75" s="60" t="s">
        <v>565</v>
      </c>
      <c r="H75" s="116"/>
      <c r="I75" s="70"/>
      <c r="J75" s="77"/>
      <c r="K75" s="32"/>
      <c r="L75" s="32"/>
      <c r="M75" s="4"/>
      <c r="N75" s="9" t="s">
        <v>566</v>
      </c>
    </row>
    <row r="76" spans="1:16" ht="33.75">
      <c r="A76" s="116"/>
      <c r="B76" s="152" t="s">
        <v>243</v>
      </c>
      <c r="C76" s="153"/>
      <c r="D76" s="153"/>
      <c r="E76" s="154"/>
      <c r="F76" s="70">
        <f>35+120+45</f>
        <v>200</v>
      </c>
      <c r="G76" s="89" t="s">
        <v>565</v>
      </c>
      <c r="H76" s="24"/>
      <c r="I76" s="24"/>
      <c r="J76" s="77"/>
      <c r="K76" s="32"/>
      <c r="L76" s="32"/>
      <c r="M76" s="4"/>
      <c r="N76" s="42"/>
    </row>
    <row r="77" spans="1:16" ht="15.75" thickBot="1">
      <c r="A77" s="116"/>
      <c r="B77" s="143" t="s">
        <v>27</v>
      </c>
      <c r="C77" s="143"/>
      <c r="D77" s="143"/>
      <c r="E77" s="143"/>
      <c r="F77" s="1">
        <f>(F73+F76+F74+F75)/60</f>
        <v>7.333333333333333</v>
      </c>
      <c r="G77" s="72"/>
      <c r="H77" s="24"/>
      <c r="I77" s="70"/>
      <c r="J77" s="76"/>
      <c r="K77" s="32"/>
      <c r="L77" s="32"/>
      <c r="M77" s="4"/>
      <c r="N77" s="42"/>
    </row>
    <row r="78" spans="1:16" ht="15.75" thickBot="1">
      <c r="A78" s="2" t="s">
        <v>9</v>
      </c>
      <c r="B78" s="135" t="s">
        <v>567</v>
      </c>
      <c r="C78" s="136"/>
      <c r="D78" s="136"/>
      <c r="E78" s="137"/>
      <c r="F78" s="2" t="s">
        <v>11</v>
      </c>
      <c r="G78" s="2" t="s">
        <v>12</v>
      </c>
      <c r="H78" s="2" t="s">
        <v>13</v>
      </c>
      <c r="I78" s="2" t="s">
        <v>14</v>
      </c>
      <c r="J78" s="2" t="s">
        <v>15</v>
      </c>
      <c r="K78" s="2" t="s">
        <v>16</v>
      </c>
      <c r="L78" s="2" t="s">
        <v>17</v>
      </c>
      <c r="M78" s="2" t="s">
        <v>18</v>
      </c>
      <c r="N78" s="2" t="s">
        <v>19</v>
      </c>
    </row>
    <row r="79" spans="1:16">
      <c r="A79" s="116"/>
      <c r="B79" s="152" t="s">
        <v>544</v>
      </c>
      <c r="C79" s="153"/>
      <c r="D79" s="153"/>
      <c r="E79" s="154"/>
      <c r="F79" s="24">
        <v>105</v>
      </c>
      <c r="G79" s="60" t="s">
        <v>568</v>
      </c>
      <c r="H79" s="116">
        <f>J79-I79+1</f>
        <v>-77</v>
      </c>
      <c r="I79" s="70">
        <v>78</v>
      </c>
      <c r="J79" s="76"/>
      <c r="K79" s="32"/>
      <c r="L79" s="32"/>
      <c r="M79" s="32"/>
      <c r="N79" s="9" t="s">
        <v>554</v>
      </c>
      <c r="P79" s="108"/>
    </row>
    <row r="80" spans="1:16">
      <c r="A80" s="116"/>
      <c r="B80" s="144" t="s">
        <v>569</v>
      </c>
      <c r="C80" s="144"/>
      <c r="D80" s="144"/>
      <c r="E80" s="144"/>
      <c r="F80" s="70">
        <v>240</v>
      </c>
      <c r="G80" s="72"/>
      <c r="H80" s="24"/>
      <c r="I80" s="24"/>
      <c r="J80" s="77"/>
      <c r="K80" s="32"/>
      <c r="L80" s="32"/>
      <c r="M80" s="32"/>
      <c r="N80" s="10"/>
    </row>
    <row r="81" spans="1:18">
      <c r="A81" s="116"/>
      <c r="B81" s="152" t="s">
        <v>570</v>
      </c>
      <c r="C81" s="153"/>
      <c r="D81" s="153"/>
      <c r="E81" s="154"/>
      <c r="F81" s="24">
        <v>170</v>
      </c>
      <c r="G81" s="72"/>
      <c r="H81" s="24"/>
      <c r="I81" s="24"/>
      <c r="J81" s="77"/>
      <c r="K81" s="32"/>
      <c r="L81" s="32"/>
      <c r="M81" s="32"/>
      <c r="N81" s="9"/>
      <c r="P81" s="108"/>
    </row>
    <row r="82" spans="1:18">
      <c r="A82" s="116"/>
      <c r="B82" s="125" t="s">
        <v>571</v>
      </c>
      <c r="C82" s="126"/>
      <c r="D82" s="126"/>
      <c r="E82" s="127"/>
      <c r="F82" s="24">
        <v>40</v>
      </c>
      <c r="G82" s="72"/>
      <c r="H82" s="24"/>
      <c r="I82" s="24"/>
      <c r="J82" s="77"/>
      <c r="K82" s="32"/>
      <c r="L82" s="32"/>
      <c r="M82" s="32"/>
      <c r="N82" s="9"/>
      <c r="P82" s="108"/>
    </row>
    <row r="83" spans="1:18" ht="23.25">
      <c r="A83" s="116"/>
      <c r="B83" s="152" t="s">
        <v>234</v>
      </c>
      <c r="C83" s="153"/>
      <c r="D83" s="153"/>
      <c r="E83" s="154"/>
      <c r="F83" s="24">
        <v>130</v>
      </c>
      <c r="G83" s="60" t="s">
        <v>572</v>
      </c>
      <c r="H83" s="24"/>
      <c r="I83" s="24"/>
      <c r="J83" s="77"/>
      <c r="K83" s="32"/>
      <c r="L83" s="32"/>
      <c r="M83" s="32"/>
      <c r="N83" s="115" t="s">
        <v>573</v>
      </c>
      <c r="P83" s="108"/>
    </row>
    <row r="84" spans="1:18">
      <c r="A84" s="1">
        <f>(A73+A74+A75+A76+A79+A81)/60</f>
        <v>0</v>
      </c>
      <c r="B84" s="143" t="s">
        <v>27</v>
      </c>
      <c r="C84" s="143"/>
      <c r="D84" s="143"/>
      <c r="E84" s="143"/>
      <c r="F84" s="1">
        <f>(F79+F81+F80+F83+F82)/60</f>
        <v>11.416666666666666</v>
      </c>
      <c r="G84" s="116"/>
      <c r="H84" s="116"/>
      <c r="I84" s="116"/>
      <c r="J84" s="120"/>
      <c r="K84" s="4"/>
      <c r="L84" s="4"/>
      <c r="M84" s="4"/>
      <c r="N84" s="9"/>
    </row>
    <row r="85" spans="1:18" ht="15.75" thickBot="1">
      <c r="A85" s="15">
        <f>(A9+A17+A27+A35+A51+A62+A71+A84)*60</f>
        <v>0</v>
      </c>
      <c r="E85" t="s">
        <v>71</v>
      </c>
      <c r="F85">
        <f>(F9+F17+F27+F35+F51+F62+F71+F84+F77)/9</f>
        <v>8.0629629629629633</v>
      </c>
    </row>
    <row r="86" spans="1:18">
      <c r="A86" s="16"/>
      <c r="B86" s="146" t="s">
        <v>2</v>
      </c>
      <c r="C86" s="146"/>
      <c r="D86" s="146"/>
      <c r="E86" s="146"/>
    </row>
    <row r="87" spans="1:18">
      <c r="A87" s="17">
        <f>A5+A20+A42+A65</f>
        <v>0</v>
      </c>
      <c r="B87" s="142" t="s">
        <v>3</v>
      </c>
      <c r="C87" s="142"/>
      <c r="D87" s="142"/>
      <c r="E87" s="142"/>
      <c r="G87" t="s">
        <v>72</v>
      </c>
      <c r="H87" s="90">
        <f>F9+F17+F27+F35+F51+F62+F71+F84+F77</f>
        <v>72.566666666666663</v>
      </c>
    </row>
    <row r="88" spans="1:18" ht="15.75" thickBot="1">
      <c r="A88" s="17">
        <f>A6+A14+A24+A31+A43+A56+A66+A76</f>
        <v>0</v>
      </c>
      <c r="B88" s="139" t="s">
        <v>73</v>
      </c>
      <c r="C88" s="140"/>
      <c r="D88" s="140"/>
      <c r="E88" s="141"/>
      <c r="R88" s="90"/>
    </row>
    <row r="89" spans="1:18" ht="15.75" thickBot="1">
      <c r="A89" s="17">
        <f>A12+A30+A55+A75</f>
        <v>0</v>
      </c>
      <c r="B89" s="139" t="s">
        <v>74</v>
      </c>
      <c r="C89" s="140"/>
      <c r="D89" s="140"/>
      <c r="E89" s="141"/>
      <c r="G89" s="132" t="s">
        <v>429</v>
      </c>
      <c r="H89" s="133"/>
      <c r="I89" s="134"/>
      <c r="J89" s="91">
        <f>'CICLO 11-D81 A D88'!J80+'CICLO12-D89 A D97-PROVA TRF2 '!H87</f>
        <v>430.95</v>
      </c>
    </row>
    <row r="90" spans="1:18">
      <c r="A90" s="17">
        <f>A3+A11+A19+A29+A41+A53+A64+A73</f>
        <v>0</v>
      </c>
      <c r="B90" s="139" t="s">
        <v>75</v>
      </c>
      <c r="C90" s="140"/>
      <c r="D90" s="140"/>
      <c r="E90" s="141"/>
    </row>
    <row r="91" spans="1:18">
      <c r="A91" s="17"/>
      <c r="B91" s="139" t="s">
        <v>76</v>
      </c>
      <c r="C91" s="140"/>
      <c r="D91" s="140"/>
      <c r="E91" s="141"/>
    </row>
    <row r="92" spans="1:18" ht="15.75" thickBot="1">
      <c r="A92" s="18"/>
      <c r="B92" s="139" t="s">
        <v>8</v>
      </c>
      <c r="C92" s="140"/>
      <c r="D92" s="140"/>
      <c r="E92" s="141"/>
    </row>
    <row r="93" spans="1:18">
      <c r="A93" s="14">
        <f>A86+A87+A88+A89+A90+A91+A92</f>
        <v>0</v>
      </c>
      <c r="B93" s="138"/>
      <c r="C93" s="138"/>
      <c r="D93" s="138"/>
      <c r="E93" s="138"/>
    </row>
    <row r="94" spans="1:18">
      <c r="A94" s="14">
        <f>120*8+A93</f>
        <v>960</v>
      </c>
      <c r="B94" s="138" t="s">
        <v>77</v>
      </c>
      <c r="C94" s="138"/>
      <c r="D94" s="138"/>
      <c r="E94" s="8"/>
    </row>
    <row r="95" spans="1:18">
      <c r="A95" s="14"/>
      <c r="B95" s="128"/>
      <c r="C95" s="128"/>
      <c r="D95" s="128"/>
    </row>
  </sheetData>
  <mergeCells count="114">
    <mergeCell ref="B91:E91"/>
    <mergeCell ref="B92:E92"/>
    <mergeCell ref="B93:E93"/>
    <mergeCell ref="B94:D94"/>
    <mergeCell ref="B95:D95"/>
    <mergeCell ref="B86:E86"/>
    <mergeCell ref="B87:E87"/>
    <mergeCell ref="B88:E88"/>
    <mergeCell ref="B89:E89"/>
    <mergeCell ref="G89:I89"/>
    <mergeCell ref="B90:E90"/>
    <mergeCell ref="B79:E79"/>
    <mergeCell ref="B80:E80"/>
    <mergeCell ref="B81:E81"/>
    <mergeCell ref="B82:E82"/>
    <mergeCell ref="B83:E83"/>
    <mergeCell ref="B84:E84"/>
    <mergeCell ref="B73:E73"/>
    <mergeCell ref="B74:E74"/>
    <mergeCell ref="B75:E75"/>
    <mergeCell ref="B76:E76"/>
    <mergeCell ref="B77:E77"/>
    <mergeCell ref="B78:E78"/>
    <mergeCell ref="B67:E67"/>
    <mergeCell ref="B68:E68"/>
    <mergeCell ref="B69:E69"/>
    <mergeCell ref="B70:E70"/>
    <mergeCell ref="B71:E71"/>
    <mergeCell ref="B72:E72"/>
    <mergeCell ref="B61:E61"/>
    <mergeCell ref="B62:E62"/>
    <mergeCell ref="B63:E63"/>
    <mergeCell ref="B64:E64"/>
    <mergeCell ref="B65:E65"/>
    <mergeCell ref="B66:E66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43:E43"/>
    <mergeCell ref="B44:E44"/>
    <mergeCell ref="B45:E45"/>
    <mergeCell ref="B46:E46"/>
    <mergeCell ref="B47:E47"/>
    <mergeCell ref="B48:E48"/>
    <mergeCell ref="B33:E33"/>
    <mergeCell ref="B34:E34"/>
    <mergeCell ref="B35:E35"/>
    <mergeCell ref="B40:E40"/>
    <mergeCell ref="B41:E41"/>
    <mergeCell ref="B42:E42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95"/>
  <sheetViews>
    <sheetView tabSelected="1" zoomScaleNormal="100" workbookViewId="0" xr3:uid="{C67EF94B-0B3B-5838-830C-E3A509766221}">
      <selection activeCell="N14" sqref="N14"/>
    </sheetView>
  </sheetViews>
  <sheetFormatPr defaultRowHeight="15"/>
  <cols>
    <col min="5" max="5" width="12.42578125" customWidth="1"/>
    <col min="7" max="7" width="13.42578125" customWidth="1"/>
    <col min="11" max="12" width="9" customWidth="1"/>
    <col min="13" max="13" width="9.140625" customWidth="1"/>
    <col min="14" max="14" width="33.1406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>
      <c r="A1" s="130" t="s">
        <v>574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575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33.75">
      <c r="A3" s="122"/>
      <c r="B3" s="152" t="s">
        <v>289</v>
      </c>
      <c r="C3" s="153"/>
      <c r="D3" s="153"/>
      <c r="E3" s="154"/>
      <c r="F3" s="24">
        <v>150</v>
      </c>
      <c r="G3" s="60" t="s">
        <v>576</v>
      </c>
      <c r="H3" s="24"/>
      <c r="I3" s="70"/>
      <c r="J3" s="80"/>
      <c r="K3" s="7"/>
      <c r="L3" s="7"/>
      <c r="M3" s="7"/>
      <c r="N3" s="34" t="s">
        <v>577</v>
      </c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ht="36" customHeight="1">
      <c r="A4" s="122"/>
      <c r="B4" s="129" t="s">
        <v>234</v>
      </c>
      <c r="C4" s="129"/>
      <c r="D4" s="129"/>
      <c r="E4" s="129"/>
      <c r="F4" s="24">
        <v>60</v>
      </c>
      <c r="G4" s="60" t="s">
        <v>578</v>
      </c>
      <c r="H4" s="116"/>
      <c r="I4" s="70"/>
      <c r="J4" s="80"/>
      <c r="K4" s="7"/>
      <c r="L4" s="7"/>
      <c r="M4" s="7"/>
      <c r="N4" s="11"/>
      <c r="O4" s="108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>
      <c r="A5" s="122"/>
      <c r="B5" s="129" t="s">
        <v>243</v>
      </c>
      <c r="C5" s="129"/>
      <c r="D5" s="129"/>
      <c r="E5" s="129"/>
      <c r="F5" s="70">
        <v>20</v>
      </c>
      <c r="G5" s="89" t="s">
        <v>579</v>
      </c>
      <c r="H5" s="116"/>
      <c r="I5" s="70"/>
      <c r="J5" s="80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 ht="33.75">
      <c r="A6" s="116"/>
      <c r="B6" s="152" t="s">
        <v>292</v>
      </c>
      <c r="C6" s="153"/>
      <c r="D6" s="153"/>
      <c r="E6" s="154"/>
      <c r="F6" s="24">
        <v>50</v>
      </c>
      <c r="G6" s="89" t="s">
        <v>576</v>
      </c>
      <c r="H6" s="116"/>
      <c r="I6" s="70"/>
      <c r="J6" s="80"/>
      <c r="K6" s="4"/>
      <c r="L6" s="4"/>
      <c r="M6" s="4"/>
      <c r="N6" s="9"/>
      <c r="O6" s="108"/>
      <c r="P6" s="39"/>
      <c r="Q6" s="39"/>
      <c r="R6" s="39"/>
      <c r="S6" s="39"/>
      <c r="T6" s="39"/>
      <c r="U6" s="39"/>
      <c r="V6" s="39" t="s">
        <v>82</v>
      </c>
    </row>
    <row r="7" spans="1:29" ht="45.75" customHeight="1">
      <c r="A7" s="116"/>
      <c r="B7" s="129" t="s">
        <v>580</v>
      </c>
      <c r="C7" s="129"/>
      <c r="D7" s="129"/>
      <c r="E7" s="129"/>
      <c r="F7" s="24">
        <v>90</v>
      </c>
      <c r="G7" s="74"/>
      <c r="H7" s="116"/>
      <c r="I7" s="70"/>
      <c r="J7" s="80"/>
      <c r="K7" s="32"/>
      <c r="L7" s="32"/>
      <c r="M7" s="32"/>
      <c r="N7" s="9"/>
      <c r="P7" s="128"/>
      <c r="Q7" s="128"/>
      <c r="R7" s="128"/>
      <c r="S7" s="128"/>
      <c r="T7" s="128"/>
      <c r="U7" s="128"/>
      <c r="V7" s="128"/>
    </row>
    <row r="8" spans="1:29">
      <c r="A8" s="116"/>
      <c r="B8" s="129"/>
      <c r="C8" s="129"/>
      <c r="D8" s="129"/>
      <c r="E8" s="129"/>
      <c r="F8" s="24"/>
      <c r="G8" s="74"/>
      <c r="H8" s="116"/>
      <c r="I8" s="70"/>
      <c r="J8" s="80"/>
      <c r="K8" s="32"/>
      <c r="L8" s="32"/>
      <c r="M8" s="32"/>
      <c r="N8" s="9"/>
    </row>
    <row r="9" spans="1:29" ht="15.75" thickBot="1">
      <c r="A9" s="1">
        <f>(A3+A5+A6+A7+A8+A4)/60</f>
        <v>0</v>
      </c>
      <c r="B9" s="155" t="s">
        <v>27</v>
      </c>
      <c r="C9" s="156"/>
      <c r="D9" s="156"/>
      <c r="E9" s="157"/>
      <c r="F9" s="1">
        <f>(F3+F5+F6+F7+F8+F4)/60</f>
        <v>6.166666666666667</v>
      </c>
      <c r="G9" s="116"/>
      <c r="H9" s="116">
        <f>H3+H5+H6</f>
        <v>0</v>
      </c>
      <c r="I9" s="116"/>
      <c r="J9" s="120"/>
      <c r="K9" s="4"/>
      <c r="L9" s="4"/>
      <c r="M9" s="4"/>
      <c r="N9" s="36"/>
    </row>
    <row r="10" spans="1:29" ht="15.75" thickBot="1">
      <c r="A10" s="2" t="s">
        <v>9</v>
      </c>
      <c r="B10" s="135" t="s">
        <v>581</v>
      </c>
      <c r="C10" s="136"/>
      <c r="D10" s="136"/>
      <c r="E10" s="137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ht="33.75">
      <c r="A11" s="122"/>
      <c r="B11" s="152" t="s">
        <v>292</v>
      </c>
      <c r="C11" s="153"/>
      <c r="D11" s="153"/>
      <c r="E11" s="154"/>
      <c r="F11" s="24">
        <f>120+20</f>
        <v>140</v>
      </c>
      <c r="G11" s="89" t="s">
        <v>576</v>
      </c>
      <c r="H11" s="116"/>
      <c r="I11" s="70"/>
      <c r="J11" s="80"/>
      <c r="K11" s="32"/>
      <c r="L11" s="32"/>
      <c r="M11" s="32"/>
      <c r="N11" s="107"/>
      <c r="P11" s="108"/>
    </row>
    <row r="12" spans="1:29" ht="33.75">
      <c r="A12" s="116"/>
      <c r="B12" s="152" t="s">
        <v>582</v>
      </c>
      <c r="C12" s="153"/>
      <c r="D12" s="153"/>
      <c r="E12" s="154"/>
      <c r="F12" s="70">
        <f>60+135+80</f>
        <v>275</v>
      </c>
      <c r="G12" s="72" t="s">
        <v>583</v>
      </c>
      <c r="H12" s="116">
        <f>J12-I12+1</f>
        <v>31</v>
      </c>
      <c r="I12" s="70">
        <v>1</v>
      </c>
      <c r="J12" s="76">
        <v>31</v>
      </c>
      <c r="K12" s="32"/>
      <c r="L12" s="32"/>
      <c r="M12" s="32"/>
      <c r="N12" s="34" t="s">
        <v>584</v>
      </c>
      <c r="P12" s="108"/>
      <c r="Q12" s="23"/>
      <c r="R12" s="23"/>
    </row>
    <row r="13" spans="1:29" ht="33.75">
      <c r="A13" s="116"/>
      <c r="B13" s="152" t="s">
        <v>289</v>
      </c>
      <c r="C13" s="153"/>
      <c r="D13" s="153"/>
      <c r="E13" s="154"/>
      <c r="F13" s="112">
        <f>67+80</f>
        <v>147</v>
      </c>
      <c r="G13" s="60" t="s">
        <v>585</v>
      </c>
      <c r="H13" s="116"/>
      <c r="I13" s="122"/>
      <c r="J13" s="120"/>
      <c r="K13" s="32"/>
      <c r="L13" s="32"/>
      <c r="M13" s="32"/>
      <c r="N13" s="34" t="s">
        <v>586</v>
      </c>
      <c r="P13" s="108"/>
      <c r="Q13" s="23"/>
      <c r="R13" s="23"/>
    </row>
    <row r="14" spans="1:29">
      <c r="A14" s="116"/>
      <c r="B14" s="152"/>
      <c r="C14" s="153"/>
      <c r="D14" s="153"/>
      <c r="E14" s="154"/>
      <c r="F14" s="112"/>
      <c r="G14" s="111"/>
      <c r="H14" s="116"/>
      <c r="I14" s="70"/>
      <c r="J14" s="80"/>
      <c r="K14" s="32"/>
      <c r="L14" s="32"/>
      <c r="M14" s="32"/>
      <c r="N14" s="10"/>
      <c r="P14" s="113"/>
      <c r="Q14" s="23"/>
      <c r="R14" s="23"/>
    </row>
    <row r="15" spans="1:29">
      <c r="A15" s="116"/>
      <c r="B15" s="152"/>
      <c r="C15" s="153"/>
      <c r="D15" s="153"/>
      <c r="E15" s="154"/>
      <c r="F15" s="70"/>
      <c r="G15" s="72"/>
      <c r="H15" s="116"/>
      <c r="I15" s="116"/>
      <c r="J15" s="120"/>
      <c r="K15" s="32"/>
      <c r="L15" s="32"/>
      <c r="M15" s="32"/>
      <c r="N15" s="9"/>
      <c r="Q15" s="23"/>
      <c r="R15" s="23"/>
    </row>
    <row r="16" spans="1:29">
      <c r="A16" s="116"/>
      <c r="B16" s="152"/>
      <c r="C16" s="153"/>
      <c r="D16" s="153"/>
      <c r="E16" s="154"/>
      <c r="F16" s="24"/>
      <c r="G16" s="74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>
      <c r="A17" s="1">
        <f>(A11+A12+A14+A15+A16)/60</f>
        <v>0</v>
      </c>
      <c r="B17" s="143" t="s">
        <v>27</v>
      </c>
      <c r="C17" s="143"/>
      <c r="D17" s="143"/>
      <c r="E17" s="143"/>
      <c r="F17" s="1">
        <f>(F11+F12+F14+F15+F16+F13)/60</f>
        <v>9.3666666666666671</v>
      </c>
      <c r="G17" s="116"/>
      <c r="H17" s="116">
        <f>H11+H12+H14</f>
        <v>31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>
      <c r="A18" s="2" t="s">
        <v>9</v>
      </c>
      <c r="B18" s="135" t="s">
        <v>587</v>
      </c>
      <c r="C18" s="136"/>
      <c r="D18" s="136"/>
      <c r="E18" s="137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>
      <c r="A19" s="122"/>
      <c r="B19" s="144" t="s">
        <v>588</v>
      </c>
      <c r="C19" s="144"/>
      <c r="D19" s="144"/>
      <c r="E19" s="144"/>
      <c r="F19" s="24">
        <v>50</v>
      </c>
      <c r="G19" s="62" t="s">
        <v>441</v>
      </c>
      <c r="H19" s="24"/>
      <c r="I19" s="70"/>
      <c r="J19" s="101"/>
      <c r="K19" s="32"/>
      <c r="L19" s="32"/>
      <c r="M19" s="32"/>
      <c r="N19" s="107"/>
      <c r="P19" s="108"/>
      <c r="Q19" s="23"/>
      <c r="R19" s="23"/>
    </row>
    <row r="20" spans="1:18">
      <c r="A20" s="116"/>
      <c r="B20" s="144" t="s">
        <v>588</v>
      </c>
      <c r="C20" s="144"/>
      <c r="D20" s="144"/>
      <c r="E20" s="144"/>
      <c r="F20" s="24">
        <v>95</v>
      </c>
      <c r="G20" s="62" t="s">
        <v>462</v>
      </c>
      <c r="H20" s="24"/>
      <c r="I20" s="70"/>
      <c r="J20" s="101"/>
      <c r="K20" s="32"/>
      <c r="L20" s="32"/>
      <c r="M20" s="32"/>
      <c r="N20" s="107"/>
      <c r="P20" s="108"/>
      <c r="Q20" s="23"/>
      <c r="R20" s="23"/>
    </row>
    <row r="21" spans="1:18">
      <c r="A21" s="122"/>
      <c r="B21" s="144" t="s">
        <v>588</v>
      </c>
      <c r="C21" s="144"/>
      <c r="D21" s="144"/>
      <c r="E21" s="144"/>
      <c r="F21" s="24">
        <v>80</v>
      </c>
      <c r="G21" s="62" t="s">
        <v>472</v>
      </c>
      <c r="H21" s="116"/>
      <c r="I21" s="70"/>
      <c r="J21" s="76"/>
      <c r="K21" s="101"/>
      <c r="L21" s="32"/>
      <c r="M21" s="32"/>
      <c r="N21" s="102"/>
      <c r="Q21" s="23"/>
      <c r="R21" s="23"/>
    </row>
    <row r="22" spans="1:18" ht="33.75">
      <c r="A22" s="122"/>
      <c r="B22" s="152" t="s">
        <v>292</v>
      </c>
      <c r="C22" s="153"/>
      <c r="D22" s="153"/>
      <c r="E22" s="154"/>
      <c r="F22" s="70">
        <v>80</v>
      </c>
      <c r="G22" s="89" t="s">
        <v>585</v>
      </c>
      <c r="H22" s="116"/>
      <c r="I22" s="70"/>
      <c r="J22" s="76"/>
      <c r="K22" s="32"/>
      <c r="L22" s="32"/>
      <c r="M22" s="32"/>
      <c r="N22" s="103"/>
      <c r="O22" s="108"/>
      <c r="P22" s="108"/>
      <c r="Q22" s="23"/>
      <c r="R22" s="109"/>
    </row>
    <row r="23" spans="1:18" ht="22.5">
      <c r="A23" s="122"/>
      <c r="B23" s="152" t="s">
        <v>289</v>
      </c>
      <c r="C23" s="153"/>
      <c r="D23" s="153"/>
      <c r="E23" s="154"/>
      <c r="F23" s="112">
        <v>113</v>
      </c>
      <c r="G23" s="60" t="s">
        <v>589</v>
      </c>
      <c r="H23" s="24"/>
      <c r="I23" s="70"/>
      <c r="J23" s="101"/>
      <c r="K23" s="32"/>
      <c r="L23" s="32"/>
      <c r="M23" s="32"/>
      <c r="N23" s="102" t="s">
        <v>590</v>
      </c>
      <c r="Q23" s="23"/>
      <c r="R23" s="23"/>
    </row>
    <row r="24" spans="1:18" ht="22.5">
      <c r="A24" s="116"/>
      <c r="B24" s="152" t="s">
        <v>292</v>
      </c>
      <c r="C24" s="153"/>
      <c r="D24" s="153"/>
      <c r="E24" s="154"/>
      <c r="F24" s="24">
        <v>20</v>
      </c>
      <c r="G24" s="89" t="s">
        <v>589</v>
      </c>
      <c r="H24" s="24"/>
      <c r="I24" s="24"/>
      <c r="J24" s="77"/>
      <c r="K24" s="33"/>
      <c r="L24" s="33"/>
      <c r="M24" s="33"/>
      <c r="N24" s="102"/>
      <c r="Q24" s="23"/>
      <c r="R24" s="23"/>
    </row>
    <row r="25" spans="1:18">
      <c r="A25" s="116"/>
      <c r="B25" s="199"/>
      <c r="C25" s="200"/>
      <c r="D25" s="200"/>
      <c r="E25" s="201"/>
      <c r="F25" s="24"/>
      <c r="G25" s="24"/>
      <c r="H25" s="24"/>
      <c r="I25" s="24"/>
      <c r="J25" s="77"/>
      <c r="K25" s="32"/>
      <c r="L25" s="32"/>
      <c r="M25" s="32"/>
      <c r="N25" s="104"/>
      <c r="Q25" s="23"/>
      <c r="R25" s="23"/>
    </row>
    <row r="26" spans="1:18">
      <c r="A26" s="116"/>
      <c r="B26" s="125"/>
      <c r="C26" s="126"/>
      <c r="D26" s="126"/>
      <c r="E26" s="127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 ht="15.75" thickBot="1">
      <c r="A27" s="1">
        <f>(A19+A21+A24+A25+A26+A20)/60</f>
        <v>0</v>
      </c>
      <c r="B27" s="143" t="s">
        <v>27</v>
      </c>
      <c r="C27" s="143"/>
      <c r="D27" s="143"/>
      <c r="E27" s="143"/>
      <c r="F27" s="1">
        <f>(F19+F21+F24+F25+F26+F20+F22+F23)/60</f>
        <v>7.3</v>
      </c>
      <c r="G27" s="116"/>
      <c r="H27" s="116">
        <f>H19+H21+H24</f>
        <v>0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>
      <c r="A28" s="2" t="s">
        <v>9</v>
      </c>
      <c r="B28" s="135" t="s">
        <v>591</v>
      </c>
      <c r="C28" s="136"/>
      <c r="D28" s="136"/>
      <c r="E28" s="137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>
      <c r="A29" s="122"/>
      <c r="B29" s="152" t="s">
        <v>592</v>
      </c>
      <c r="C29" s="153"/>
      <c r="D29" s="153"/>
      <c r="E29" s="154"/>
      <c r="F29" s="24">
        <v>120</v>
      </c>
      <c r="G29" s="72" t="s">
        <v>548</v>
      </c>
      <c r="H29" s="24"/>
      <c r="I29" s="70"/>
      <c r="J29" s="101"/>
      <c r="K29" s="32"/>
      <c r="L29" s="32"/>
      <c r="M29" s="32"/>
      <c r="N29" s="102" t="s">
        <v>593</v>
      </c>
    </row>
    <row r="30" spans="1:18">
      <c r="A30" s="116"/>
      <c r="B30" s="144"/>
      <c r="C30" s="144"/>
      <c r="D30" s="144"/>
      <c r="E30" s="144"/>
      <c r="F30" s="70"/>
      <c r="G30" s="74"/>
      <c r="H30" s="24"/>
      <c r="I30" s="70"/>
      <c r="J30" s="76"/>
      <c r="K30" s="32"/>
      <c r="L30" s="32"/>
      <c r="M30" s="32"/>
      <c r="N30" s="102"/>
    </row>
    <row r="31" spans="1:18">
      <c r="A31" s="122"/>
      <c r="B31" s="144" t="s">
        <v>594</v>
      </c>
      <c r="C31" s="144"/>
      <c r="D31" s="144"/>
      <c r="E31" s="144"/>
      <c r="F31" s="70">
        <v>120</v>
      </c>
      <c r="G31" s="72" t="s">
        <v>548</v>
      </c>
      <c r="H31" s="24"/>
      <c r="I31" s="70"/>
      <c r="J31" s="101"/>
      <c r="K31" s="32"/>
      <c r="L31" s="32"/>
      <c r="M31" s="32"/>
      <c r="N31" s="102" t="s">
        <v>593</v>
      </c>
      <c r="P31" s="108"/>
    </row>
    <row r="32" spans="1:18" ht="22.5">
      <c r="A32" s="116"/>
      <c r="B32" s="152" t="s">
        <v>292</v>
      </c>
      <c r="C32" s="153"/>
      <c r="D32" s="153"/>
      <c r="E32" s="154"/>
      <c r="F32" s="24">
        <f>105+50+16+60+70+30</f>
        <v>331</v>
      </c>
      <c r="G32" s="89" t="s">
        <v>589</v>
      </c>
      <c r="H32" s="116"/>
      <c r="I32" s="70"/>
      <c r="J32" s="76"/>
      <c r="K32" s="32"/>
      <c r="L32" s="32"/>
      <c r="M32" s="32"/>
      <c r="N32" s="105" t="s">
        <v>595</v>
      </c>
      <c r="P32" s="108"/>
    </row>
    <row r="33" spans="1:16">
      <c r="A33" s="116"/>
      <c r="B33" s="144" t="s">
        <v>596</v>
      </c>
      <c r="C33" s="144"/>
      <c r="D33" s="144"/>
      <c r="E33" s="144"/>
      <c r="F33" s="24">
        <v>140</v>
      </c>
      <c r="G33" s="72"/>
      <c r="H33" s="24"/>
      <c r="I33" s="24"/>
      <c r="J33" s="77"/>
      <c r="K33" s="32"/>
      <c r="L33" s="32"/>
      <c r="M33" s="32"/>
      <c r="N33" s="104"/>
    </row>
    <row r="34" spans="1:16">
      <c r="A34" s="116"/>
      <c r="B34" s="144"/>
      <c r="C34" s="144"/>
      <c r="D34" s="144"/>
      <c r="E34" s="144"/>
      <c r="F34" s="24"/>
      <c r="G34" s="72"/>
      <c r="H34" s="24"/>
      <c r="I34" s="24"/>
      <c r="J34" s="77"/>
      <c r="K34" s="32"/>
      <c r="L34" s="32"/>
      <c r="M34" s="32"/>
      <c r="N34" s="104"/>
      <c r="P34" s="108"/>
    </row>
    <row r="35" spans="1:16">
      <c r="A35" s="1">
        <f>(A29+A30+A31+A33+A34+A32)/60</f>
        <v>0</v>
      </c>
      <c r="B35" s="143" t="s">
        <v>27</v>
      </c>
      <c r="C35" s="143"/>
      <c r="D35" s="143"/>
      <c r="E35" s="143"/>
      <c r="F35" s="1">
        <f>(F29+F30+F31+F33+F34+F32)/60</f>
        <v>11.85</v>
      </c>
      <c r="G35" s="116"/>
      <c r="H35" s="116">
        <f>H29+H30+H31</f>
        <v>0</v>
      </c>
      <c r="I35" s="116"/>
      <c r="J35" s="120"/>
      <c r="K35" s="32"/>
      <c r="L35" s="32"/>
      <c r="M35" s="32"/>
      <c r="N35" s="9"/>
    </row>
    <row r="36" spans="1:16">
      <c r="A36" s="5"/>
      <c r="B36" s="6"/>
      <c r="C36" s="6"/>
      <c r="D36" s="6"/>
      <c r="E36" s="6" t="s">
        <v>43</v>
      </c>
      <c r="F36" s="5">
        <f>(F9+F17+F27+F35)/4</f>
        <v>8.6708333333333343</v>
      </c>
      <c r="G36" s="6"/>
      <c r="H36" s="6"/>
      <c r="I36" s="6"/>
      <c r="J36" s="6"/>
      <c r="K36" s="8"/>
      <c r="L36" s="8"/>
      <c r="M36" s="8"/>
      <c r="N36" s="8"/>
    </row>
    <row r="37" spans="1:16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6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6" ht="15.75" thickBot="1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6" ht="15.75" thickBot="1">
      <c r="A40" s="2" t="s">
        <v>9</v>
      </c>
      <c r="B40" s="135" t="s">
        <v>597</v>
      </c>
      <c r="C40" s="136"/>
      <c r="D40" s="136"/>
      <c r="E40" s="137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6">
      <c r="A41" s="3"/>
      <c r="B41" s="144" t="s">
        <v>598</v>
      </c>
      <c r="C41" s="144"/>
      <c r="D41" s="144"/>
      <c r="E41" s="144"/>
      <c r="F41" s="70">
        <v>83</v>
      </c>
      <c r="G41" s="72" t="s">
        <v>548</v>
      </c>
      <c r="H41" s="116"/>
      <c r="I41" s="70"/>
      <c r="J41" s="76"/>
      <c r="K41" s="32"/>
      <c r="L41" s="32"/>
      <c r="M41" s="32"/>
      <c r="N41" s="102" t="s">
        <v>593</v>
      </c>
      <c r="P41" s="108"/>
    </row>
    <row r="42" spans="1:16">
      <c r="A42" s="122"/>
      <c r="B42" s="144" t="s">
        <v>599</v>
      </c>
      <c r="C42" s="144"/>
      <c r="D42" s="144"/>
      <c r="E42" s="144"/>
      <c r="F42" s="70">
        <f>74+30</f>
        <v>104</v>
      </c>
      <c r="G42" s="72" t="s">
        <v>548</v>
      </c>
      <c r="H42" s="116"/>
      <c r="I42" s="70"/>
      <c r="J42" s="76"/>
      <c r="K42" s="32"/>
      <c r="L42" s="32"/>
      <c r="M42" s="32"/>
      <c r="N42" s="102" t="s">
        <v>593</v>
      </c>
    </row>
    <row r="43" spans="1:16">
      <c r="A43" s="122"/>
      <c r="B43" s="144" t="s">
        <v>600</v>
      </c>
      <c r="C43" s="144"/>
      <c r="D43" s="144"/>
      <c r="E43" s="144"/>
      <c r="F43" s="24">
        <v>107</v>
      </c>
      <c r="G43" s="72" t="s">
        <v>548</v>
      </c>
      <c r="H43" s="24"/>
      <c r="I43" s="70"/>
      <c r="J43" s="76"/>
      <c r="K43" s="32"/>
      <c r="L43" s="32"/>
      <c r="M43" s="32"/>
      <c r="N43" s="107"/>
    </row>
    <row r="44" spans="1:16">
      <c r="A44" s="122"/>
      <c r="B44" s="144" t="s">
        <v>588</v>
      </c>
      <c r="C44" s="144"/>
      <c r="D44" s="144"/>
      <c r="E44" s="144"/>
      <c r="F44" s="24">
        <v>60</v>
      </c>
      <c r="G44" s="62" t="s">
        <v>601</v>
      </c>
      <c r="H44" s="24"/>
      <c r="I44" s="70"/>
      <c r="J44" s="76"/>
      <c r="K44" s="32"/>
      <c r="L44" s="32"/>
      <c r="M44" s="32"/>
      <c r="N44" s="9"/>
      <c r="P44" s="108"/>
    </row>
    <row r="45" spans="1:16">
      <c r="A45" s="122"/>
      <c r="B45" s="144" t="s">
        <v>588</v>
      </c>
      <c r="C45" s="144"/>
      <c r="D45" s="144"/>
      <c r="E45" s="144"/>
      <c r="F45" s="24">
        <v>32</v>
      </c>
      <c r="G45" s="62" t="s">
        <v>602</v>
      </c>
      <c r="H45" s="24"/>
      <c r="I45" s="70"/>
      <c r="J45" s="76"/>
      <c r="K45" s="32"/>
      <c r="L45" s="32"/>
      <c r="M45" s="32"/>
      <c r="N45" s="84"/>
    </row>
    <row r="46" spans="1:16">
      <c r="A46" s="122"/>
      <c r="B46" s="144" t="s">
        <v>588</v>
      </c>
      <c r="C46" s="144"/>
      <c r="D46" s="144"/>
      <c r="E46" s="144"/>
      <c r="F46" s="24">
        <v>40</v>
      </c>
      <c r="G46" s="62" t="s">
        <v>603</v>
      </c>
      <c r="H46" s="116"/>
      <c r="I46" s="70"/>
      <c r="J46" s="76"/>
      <c r="K46" s="32"/>
      <c r="L46" s="32"/>
      <c r="M46" s="32"/>
      <c r="N46" s="103"/>
    </row>
    <row r="47" spans="1:16">
      <c r="A47" s="116"/>
      <c r="B47" s="144" t="s">
        <v>588</v>
      </c>
      <c r="C47" s="144"/>
      <c r="D47" s="144"/>
      <c r="E47" s="144"/>
      <c r="F47" s="24">
        <f>75+40</f>
        <v>115</v>
      </c>
      <c r="G47" s="62" t="s">
        <v>604</v>
      </c>
      <c r="H47" s="116"/>
      <c r="I47" s="70"/>
      <c r="J47" s="76"/>
      <c r="K47" s="32"/>
      <c r="L47" s="32"/>
      <c r="M47" s="32"/>
      <c r="N47" s="9"/>
    </row>
    <row r="48" spans="1:16">
      <c r="A48" s="116"/>
      <c r="B48" s="152"/>
      <c r="C48" s="153"/>
      <c r="D48" s="153"/>
      <c r="E48" s="154"/>
      <c r="F48" s="24"/>
      <c r="G48" s="72"/>
      <c r="H48" s="116"/>
      <c r="I48" s="70"/>
      <c r="J48" s="76"/>
      <c r="K48" s="32"/>
      <c r="L48" s="32"/>
      <c r="M48" s="32"/>
      <c r="N48" s="9"/>
    </row>
    <row r="49" spans="1:16">
      <c r="A49" s="116"/>
      <c r="B49" s="152"/>
      <c r="C49" s="153"/>
      <c r="D49" s="153"/>
      <c r="E49" s="154"/>
      <c r="F49" s="24"/>
      <c r="G49" s="72"/>
      <c r="H49" s="116"/>
      <c r="I49" s="70"/>
      <c r="J49" s="76"/>
      <c r="K49" s="32"/>
      <c r="L49" s="32"/>
      <c r="M49" s="32"/>
      <c r="N49" s="9"/>
    </row>
    <row r="50" spans="1:16">
      <c r="A50" s="116"/>
      <c r="B50" s="152"/>
      <c r="C50" s="153"/>
      <c r="D50" s="153"/>
      <c r="E50" s="154"/>
      <c r="F50" s="24"/>
      <c r="G50" s="72"/>
      <c r="H50" s="116"/>
      <c r="I50" s="70"/>
      <c r="J50" s="76"/>
      <c r="K50" s="32"/>
      <c r="L50" s="32"/>
      <c r="M50" s="32"/>
      <c r="N50" s="9"/>
      <c r="P50" s="108"/>
    </row>
    <row r="51" spans="1:16" ht="15.75" thickBot="1">
      <c r="A51" s="1">
        <f>(A41+A42+A43+A47+A50+A46+A44)/60</f>
        <v>0</v>
      </c>
      <c r="B51" s="143" t="s">
        <v>27</v>
      </c>
      <c r="C51" s="143"/>
      <c r="D51" s="143"/>
      <c r="E51" s="143"/>
      <c r="F51" s="1">
        <f>(F41+F42+F43+F47+F50+F46+F44+F45+F48+F49)/60</f>
        <v>9.0166666666666675</v>
      </c>
      <c r="G51" s="116"/>
      <c r="H51" s="116">
        <f>H41+H42+H43+H46+H47+H48+H50</f>
        <v>0</v>
      </c>
      <c r="I51" s="116"/>
      <c r="J51" s="120"/>
      <c r="K51" s="4"/>
      <c r="L51" s="4"/>
      <c r="M51" s="4"/>
      <c r="N51" s="9"/>
    </row>
    <row r="52" spans="1:16" ht="15.75" thickBot="1">
      <c r="A52" s="2" t="s">
        <v>9</v>
      </c>
      <c r="B52" s="135" t="s">
        <v>605</v>
      </c>
      <c r="C52" s="136"/>
      <c r="D52" s="136"/>
      <c r="E52" s="137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" t="s">
        <v>16</v>
      </c>
      <c r="L52" s="2" t="s">
        <v>17</v>
      </c>
      <c r="M52" s="2" t="s">
        <v>18</v>
      </c>
      <c r="N52" s="2" t="s">
        <v>19</v>
      </c>
    </row>
    <row r="53" spans="1:16">
      <c r="A53" s="116"/>
      <c r="B53" s="152" t="s">
        <v>606</v>
      </c>
      <c r="C53" s="153"/>
      <c r="D53" s="153"/>
      <c r="E53" s="154"/>
      <c r="F53" s="70">
        <v>45</v>
      </c>
      <c r="G53" s="72"/>
      <c r="H53" s="116"/>
      <c r="I53" s="70"/>
      <c r="J53" s="76"/>
      <c r="K53" s="32"/>
      <c r="L53" s="32"/>
      <c r="M53" s="32"/>
      <c r="N53" s="10"/>
    </row>
    <row r="54" spans="1:16">
      <c r="A54" s="122"/>
      <c r="B54" s="152" t="s">
        <v>607</v>
      </c>
      <c r="C54" s="153"/>
      <c r="D54" s="153"/>
      <c r="E54" s="154"/>
      <c r="F54" s="70">
        <v>80</v>
      </c>
      <c r="G54" s="72"/>
      <c r="H54" s="24"/>
      <c r="I54" s="70"/>
      <c r="J54" s="76"/>
      <c r="K54" s="32"/>
      <c r="L54" s="32"/>
      <c r="M54" s="32"/>
      <c r="N54" s="34"/>
      <c r="P54" s="108"/>
    </row>
    <row r="55" spans="1:16">
      <c r="A55" s="116"/>
      <c r="B55" s="152" t="s">
        <v>608</v>
      </c>
      <c r="C55" s="153"/>
      <c r="D55" s="153"/>
      <c r="E55" s="154"/>
      <c r="F55" s="70">
        <v>110</v>
      </c>
      <c r="G55" s="72" t="s">
        <v>548</v>
      </c>
      <c r="H55" s="24"/>
      <c r="I55" s="24"/>
      <c r="J55" s="77"/>
      <c r="K55" s="32"/>
      <c r="L55" s="32"/>
      <c r="M55" s="32"/>
      <c r="N55" s="100"/>
    </row>
    <row r="56" spans="1:16">
      <c r="A56" s="116"/>
      <c r="B56" s="152" t="s">
        <v>609</v>
      </c>
      <c r="C56" s="153"/>
      <c r="D56" s="153"/>
      <c r="E56" s="154"/>
      <c r="F56" s="70">
        <v>10</v>
      </c>
      <c r="G56" s="72"/>
      <c r="H56" s="24"/>
      <c r="I56" s="24"/>
      <c r="J56" s="77"/>
      <c r="K56" s="33"/>
      <c r="L56" s="33"/>
      <c r="M56" s="33"/>
      <c r="N56" s="9"/>
    </row>
    <row r="57" spans="1:16">
      <c r="A57" s="116"/>
      <c r="B57" s="152" t="s">
        <v>289</v>
      </c>
      <c r="C57" s="153"/>
      <c r="D57" s="153"/>
      <c r="E57" s="154"/>
      <c r="F57" s="70">
        <f>80+60</f>
        <v>140</v>
      </c>
      <c r="G57" s="60" t="s">
        <v>610</v>
      </c>
      <c r="H57" s="24"/>
      <c r="I57" s="24"/>
      <c r="J57" s="77"/>
      <c r="K57" s="32"/>
      <c r="L57" s="32"/>
      <c r="M57" s="32"/>
      <c r="N57" s="9" t="s">
        <v>611</v>
      </c>
    </row>
    <row r="58" spans="1:16">
      <c r="A58" s="116"/>
      <c r="B58" s="152" t="s">
        <v>292</v>
      </c>
      <c r="C58" s="153"/>
      <c r="D58" s="153"/>
      <c r="E58" s="154"/>
      <c r="F58" s="70">
        <f>50+110+10</f>
        <v>170</v>
      </c>
      <c r="G58" s="89" t="s">
        <v>610</v>
      </c>
      <c r="H58" s="116"/>
      <c r="I58" s="70"/>
      <c r="J58" s="76"/>
      <c r="K58" s="32"/>
      <c r="L58" s="32"/>
      <c r="M58" s="32"/>
      <c r="N58" s="9"/>
    </row>
    <row r="59" spans="1:16">
      <c r="A59" s="116"/>
      <c r="B59" s="152"/>
      <c r="C59" s="153"/>
      <c r="D59" s="153"/>
      <c r="E59" s="154"/>
      <c r="F59" s="24"/>
      <c r="G59" s="72"/>
      <c r="H59" s="116"/>
      <c r="I59" s="70"/>
      <c r="J59" s="76"/>
      <c r="K59" s="32"/>
      <c r="L59" s="32"/>
      <c r="M59" s="32"/>
      <c r="N59" s="9"/>
    </row>
    <row r="60" spans="1:16">
      <c r="A60" s="116"/>
      <c r="B60" s="152"/>
      <c r="C60" s="153"/>
      <c r="D60" s="153"/>
      <c r="E60" s="154"/>
      <c r="F60" s="70"/>
      <c r="G60" s="72"/>
      <c r="H60" s="116"/>
      <c r="I60" s="70"/>
      <c r="J60" s="76"/>
      <c r="K60" s="32"/>
      <c r="L60" s="32"/>
      <c r="M60" s="32"/>
      <c r="N60" s="9"/>
    </row>
    <row r="61" spans="1:16">
      <c r="A61" s="116"/>
      <c r="B61" s="152"/>
      <c r="C61" s="153"/>
      <c r="D61" s="153"/>
      <c r="E61" s="154"/>
      <c r="F61" s="70"/>
      <c r="G61" s="72"/>
      <c r="H61" s="116"/>
      <c r="I61" s="70"/>
      <c r="J61" s="76"/>
      <c r="K61" s="32"/>
      <c r="L61" s="32"/>
      <c r="M61" s="32"/>
      <c r="N61" s="9"/>
    </row>
    <row r="62" spans="1:16" ht="15.75" thickBot="1">
      <c r="A62" s="1">
        <f>(A53+A55+A56+A57+A61)/60</f>
        <v>0</v>
      </c>
      <c r="B62" s="143" t="s">
        <v>27</v>
      </c>
      <c r="C62" s="143"/>
      <c r="D62" s="143"/>
      <c r="E62" s="143"/>
      <c r="F62" s="1">
        <f>(F53+F55+F56+F57+F61+F54+F58+F59+F60)/60</f>
        <v>9.25</v>
      </c>
      <c r="G62" s="116"/>
      <c r="H62" s="116">
        <f>H53+H55+H56</f>
        <v>0</v>
      </c>
      <c r="I62" s="116"/>
      <c r="J62" s="120"/>
      <c r="K62" s="4"/>
      <c r="L62" s="4"/>
      <c r="M62" s="4"/>
      <c r="N62" s="9"/>
    </row>
    <row r="63" spans="1:16" ht="15.75" thickBot="1">
      <c r="A63" s="2" t="s">
        <v>9</v>
      </c>
      <c r="B63" s="135"/>
      <c r="C63" s="136"/>
      <c r="D63" s="136"/>
      <c r="E63" s="137"/>
      <c r="F63" s="2" t="s">
        <v>11</v>
      </c>
      <c r="G63" s="2" t="s">
        <v>12</v>
      </c>
      <c r="H63" s="2" t="s">
        <v>13</v>
      </c>
      <c r="I63" s="2" t="s">
        <v>14</v>
      </c>
      <c r="J63" s="2" t="s">
        <v>15</v>
      </c>
      <c r="K63" s="2" t="s">
        <v>16</v>
      </c>
      <c r="L63" s="2" t="s">
        <v>17</v>
      </c>
      <c r="M63" s="2" t="s">
        <v>18</v>
      </c>
      <c r="N63" s="2" t="s">
        <v>19</v>
      </c>
      <c r="O63" s="35"/>
    </row>
    <row r="64" spans="1:16">
      <c r="A64" s="122"/>
      <c r="B64" s="152"/>
      <c r="C64" s="153"/>
      <c r="D64" s="153"/>
      <c r="E64" s="154"/>
      <c r="F64" s="24"/>
      <c r="G64" s="72"/>
      <c r="H64" s="116"/>
      <c r="I64" s="70"/>
      <c r="J64" s="76"/>
      <c r="K64" s="32"/>
      <c r="L64" s="32"/>
      <c r="M64" s="32"/>
      <c r="N64" s="10"/>
    </row>
    <row r="65" spans="1:16">
      <c r="A65" s="3"/>
      <c r="B65" s="144"/>
      <c r="C65" s="144"/>
      <c r="D65" s="144"/>
      <c r="E65" s="144"/>
      <c r="F65" s="70"/>
      <c r="G65" s="72"/>
      <c r="H65" s="24"/>
      <c r="I65" s="70"/>
      <c r="J65" s="77"/>
      <c r="K65" s="32"/>
      <c r="L65" s="32"/>
      <c r="M65" s="32"/>
      <c r="N65" s="10"/>
    </row>
    <row r="66" spans="1:16">
      <c r="A66" s="116"/>
      <c r="B66" s="129"/>
      <c r="C66" s="129"/>
      <c r="D66" s="129"/>
      <c r="E66" s="129"/>
      <c r="F66" s="70"/>
      <c r="G66" s="72"/>
      <c r="H66" s="116"/>
      <c r="I66" s="70"/>
      <c r="J66" s="76"/>
      <c r="K66" s="32"/>
      <c r="L66" s="32"/>
      <c r="M66" s="32"/>
      <c r="N66" s="10"/>
    </row>
    <row r="67" spans="1:16">
      <c r="A67" s="116"/>
      <c r="B67" s="129"/>
      <c r="C67" s="129"/>
      <c r="D67" s="129"/>
      <c r="E67" s="129"/>
      <c r="F67" s="70"/>
      <c r="G67" s="72"/>
      <c r="H67" s="116"/>
      <c r="I67" s="70"/>
      <c r="J67" s="76"/>
      <c r="K67" s="32"/>
      <c r="L67" s="32"/>
      <c r="M67" s="32"/>
      <c r="N67" s="9"/>
      <c r="P67" s="108"/>
    </row>
    <row r="68" spans="1:16">
      <c r="A68" s="116"/>
      <c r="B68" s="152"/>
      <c r="C68" s="153"/>
      <c r="D68" s="153"/>
      <c r="E68" s="154"/>
      <c r="F68" s="70"/>
      <c r="G68" s="72"/>
      <c r="H68" s="24"/>
      <c r="I68" s="70"/>
      <c r="J68" s="76"/>
      <c r="K68" s="32"/>
      <c r="L68" s="32"/>
      <c r="M68" s="32"/>
      <c r="N68" s="9"/>
    </row>
    <row r="69" spans="1:16">
      <c r="A69" s="116"/>
      <c r="B69" s="152"/>
      <c r="C69" s="153"/>
      <c r="D69" s="153"/>
      <c r="E69" s="154"/>
      <c r="F69" s="70"/>
      <c r="G69" s="72"/>
      <c r="H69" s="24"/>
      <c r="I69" s="70"/>
      <c r="J69" s="76"/>
      <c r="K69" s="32"/>
      <c r="L69" s="32"/>
      <c r="M69" s="32"/>
      <c r="N69" s="9"/>
    </row>
    <row r="70" spans="1:16">
      <c r="A70" s="116"/>
      <c r="B70" s="129"/>
      <c r="C70" s="129"/>
      <c r="D70" s="129"/>
      <c r="E70" s="129"/>
      <c r="F70" s="24"/>
      <c r="G70" s="72"/>
      <c r="H70" s="116"/>
      <c r="I70" s="70"/>
      <c r="J70" s="80"/>
      <c r="K70" s="32"/>
      <c r="L70" s="32"/>
      <c r="M70" s="32"/>
      <c r="N70" s="9"/>
    </row>
    <row r="71" spans="1:16" ht="15.75" thickBot="1">
      <c r="A71" s="1">
        <f>(A64+A65+A66+A67+A70)/60</f>
        <v>0</v>
      </c>
      <c r="B71" s="143" t="s">
        <v>27</v>
      </c>
      <c r="C71" s="143"/>
      <c r="D71" s="143"/>
      <c r="E71" s="143"/>
      <c r="F71" s="1">
        <f>(F64+F65+F66+F67+F70+F68+F69)/60</f>
        <v>0</v>
      </c>
      <c r="G71" s="116"/>
      <c r="H71" s="116">
        <f>H64+H65+H66</f>
        <v>0</v>
      </c>
      <c r="I71" s="116"/>
      <c r="J71" s="120"/>
      <c r="K71" s="4"/>
      <c r="L71" s="4"/>
      <c r="M71" s="4"/>
      <c r="N71" s="9"/>
    </row>
    <row r="72" spans="1:16" ht="15.75" thickBot="1">
      <c r="A72" s="2" t="s">
        <v>9</v>
      </c>
      <c r="B72" s="135"/>
      <c r="C72" s="136"/>
      <c r="D72" s="136"/>
      <c r="E72" s="137"/>
      <c r="F72" s="2" t="s">
        <v>11</v>
      </c>
      <c r="G72" s="2" t="s">
        <v>12</v>
      </c>
      <c r="H72" s="2" t="s">
        <v>13</v>
      </c>
      <c r="I72" s="2" t="s">
        <v>14</v>
      </c>
      <c r="J72" s="2" t="s">
        <v>15</v>
      </c>
      <c r="K72" s="2" t="s">
        <v>16</v>
      </c>
      <c r="L72" s="2" t="s">
        <v>17</v>
      </c>
      <c r="M72" s="2" t="s">
        <v>18</v>
      </c>
      <c r="N72" s="2" t="s">
        <v>19</v>
      </c>
      <c r="O72" s="35"/>
    </row>
    <row r="73" spans="1:16">
      <c r="A73" s="122"/>
      <c r="B73" s="152"/>
      <c r="C73" s="153"/>
      <c r="D73" s="153"/>
      <c r="E73" s="154"/>
      <c r="F73" s="70"/>
      <c r="G73" s="72"/>
      <c r="H73" s="116"/>
      <c r="I73" s="70"/>
      <c r="J73" s="76"/>
      <c r="K73" s="32"/>
      <c r="L73" s="32"/>
      <c r="M73" s="4"/>
      <c r="N73" s="34"/>
    </row>
    <row r="74" spans="1:16">
      <c r="A74" s="122"/>
      <c r="B74" s="152"/>
      <c r="C74" s="153"/>
      <c r="D74" s="153"/>
      <c r="E74" s="154"/>
      <c r="F74" s="70"/>
      <c r="G74" s="72"/>
      <c r="H74" s="116"/>
      <c r="I74" s="70"/>
      <c r="J74" s="76"/>
      <c r="K74" s="32"/>
      <c r="L74" s="32"/>
      <c r="M74" s="4"/>
      <c r="N74" s="10"/>
    </row>
    <row r="75" spans="1:16">
      <c r="A75" s="116"/>
      <c r="B75" s="152"/>
      <c r="C75" s="153"/>
      <c r="D75" s="153"/>
      <c r="E75" s="154"/>
      <c r="F75" s="24"/>
      <c r="G75" s="72"/>
      <c r="H75" s="116"/>
      <c r="I75" s="70"/>
      <c r="J75" s="77"/>
      <c r="K75" s="32"/>
      <c r="L75" s="32"/>
      <c r="M75" s="4"/>
      <c r="N75" s="9"/>
    </row>
    <row r="76" spans="1:16">
      <c r="A76" s="116"/>
      <c r="B76" s="152"/>
      <c r="C76" s="153"/>
      <c r="D76" s="153"/>
      <c r="E76" s="154"/>
      <c r="F76" s="70"/>
      <c r="G76" s="72"/>
      <c r="H76" s="24"/>
      <c r="I76" s="24"/>
      <c r="J76" s="77"/>
      <c r="K76" s="32"/>
      <c r="L76" s="32"/>
      <c r="M76" s="4"/>
      <c r="N76" s="42"/>
    </row>
    <row r="77" spans="1:16" ht="15.75" thickBot="1">
      <c r="A77" s="116"/>
      <c r="B77" s="143" t="s">
        <v>27</v>
      </c>
      <c r="C77" s="143"/>
      <c r="D77" s="143"/>
      <c r="E77" s="143"/>
      <c r="F77" s="1">
        <f>(F73+F76+F74+F75)/60</f>
        <v>0</v>
      </c>
      <c r="G77" s="72"/>
      <c r="H77" s="24"/>
      <c r="I77" s="70"/>
      <c r="J77" s="76"/>
      <c r="K77" s="32"/>
      <c r="L77" s="32"/>
      <c r="M77" s="4"/>
      <c r="N77" s="42"/>
    </row>
    <row r="78" spans="1:16" ht="15.75" thickBot="1">
      <c r="A78" s="2" t="s">
        <v>9</v>
      </c>
      <c r="B78" s="135"/>
      <c r="C78" s="136"/>
      <c r="D78" s="136"/>
      <c r="E78" s="137"/>
      <c r="F78" s="2" t="s">
        <v>11</v>
      </c>
      <c r="G78" s="2" t="s">
        <v>12</v>
      </c>
      <c r="H78" s="2" t="s">
        <v>13</v>
      </c>
      <c r="I78" s="2" t="s">
        <v>14</v>
      </c>
      <c r="J78" s="2" t="s">
        <v>15</v>
      </c>
      <c r="K78" s="2" t="s">
        <v>16</v>
      </c>
      <c r="L78" s="2" t="s">
        <v>17</v>
      </c>
      <c r="M78" s="2" t="s">
        <v>18</v>
      </c>
      <c r="N78" s="2" t="s">
        <v>19</v>
      </c>
    </row>
    <row r="79" spans="1:16">
      <c r="A79" s="116"/>
      <c r="B79" s="152"/>
      <c r="C79" s="153"/>
      <c r="D79" s="153"/>
      <c r="E79" s="154"/>
      <c r="F79" s="24"/>
      <c r="G79" s="72"/>
      <c r="H79" s="116"/>
      <c r="I79" s="70"/>
      <c r="J79" s="76"/>
      <c r="K79" s="32"/>
      <c r="L79" s="32"/>
      <c r="M79" s="32"/>
      <c r="N79" s="9"/>
      <c r="P79" s="108"/>
    </row>
    <row r="80" spans="1:16">
      <c r="A80" s="116"/>
      <c r="B80" s="144"/>
      <c r="C80" s="144"/>
      <c r="D80" s="144"/>
      <c r="E80" s="144"/>
      <c r="F80" s="70"/>
      <c r="G80" s="72"/>
      <c r="H80" s="24"/>
      <c r="I80" s="24"/>
      <c r="J80" s="77"/>
      <c r="K80" s="32"/>
      <c r="L80" s="32"/>
      <c r="M80" s="32"/>
      <c r="N80" s="10"/>
    </row>
    <row r="81" spans="1:18">
      <c r="A81" s="116"/>
      <c r="B81" s="152"/>
      <c r="C81" s="153"/>
      <c r="D81" s="153"/>
      <c r="E81" s="154"/>
      <c r="F81" s="24"/>
      <c r="G81" s="72"/>
      <c r="H81" s="24"/>
      <c r="I81" s="24"/>
      <c r="J81" s="77"/>
      <c r="K81" s="32"/>
      <c r="L81" s="32"/>
      <c r="M81" s="32"/>
      <c r="N81" s="9"/>
      <c r="P81" s="108"/>
    </row>
    <row r="82" spans="1:18">
      <c r="A82" s="116"/>
      <c r="B82" s="125"/>
      <c r="C82" s="126"/>
      <c r="D82" s="126"/>
      <c r="E82" s="127"/>
      <c r="F82" s="24"/>
      <c r="G82" s="72"/>
      <c r="H82" s="24"/>
      <c r="I82" s="24"/>
      <c r="J82" s="77"/>
      <c r="K82" s="32"/>
      <c r="L82" s="32"/>
      <c r="M82" s="32"/>
      <c r="N82" s="9"/>
      <c r="P82" s="108"/>
    </row>
    <row r="83" spans="1:18">
      <c r="A83" s="116"/>
      <c r="B83" s="152"/>
      <c r="C83" s="153"/>
      <c r="D83" s="153"/>
      <c r="E83" s="154"/>
      <c r="F83" s="24"/>
      <c r="G83" s="72"/>
      <c r="H83" s="24"/>
      <c r="I83" s="24"/>
      <c r="J83" s="77"/>
      <c r="K83" s="32"/>
      <c r="L83" s="32"/>
      <c r="M83" s="32"/>
      <c r="N83" s="115"/>
      <c r="P83" s="108"/>
    </row>
    <row r="84" spans="1:18">
      <c r="A84" s="1">
        <f>(A73+A74+A75+A76+A79+A81)/60</f>
        <v>0</v>
      </c>
      <c r="B84" s="143" t="s">
        <v>27</v>
      </c>
      <c r="C84" s="143"/>
      <c r="D84" s="143"/>
      <c r="E84" s="143"/>
      <c r="F84" s="1">
        <f>(F79+F81+F80+F83+F82)/60</f>
        <v>0</v>
      </c>
      <c r="G84" s="116"/>
      <c r="H84" s="116"/>
      <c r="I84" s="116"/>
      <c r="J84" s="120"/>
      <c r="K84" s="4"/>
      <c r="L84" s="4"/>
      <c r="M84" s="4"/>
      <c r="N84" s="9"/>
    </row>
    <row r="85" spans="1:18" ht="15.75" thickBot="1">
      <c r="A85" s="15">
        <f>(A9+A17+A27+A35+A51+A62+A71+A84)*60</f>
        <v>0</v>
      </c>
      <c r="E85" t="s">
        <v>71</v>
      </c>
      <c r="F85">
        <f>(F9+F17+F27+F35+F51+F62+F71+F84+F77)/6</f>
        <v>8.8250000000000011</v>
      </c>
    </row>
    <row r="86" spans="1:18">
      <c r="A86" s="16"/>
      <c r="B86" s="146" t="s">
        <v>2</v>
      </c>
      <c r="C86" s="146"/>
      <c r="D86" s="146"/>
      <c r="E86" s="146"/>
    </row>
    <row r="87" spans="1:18">
      <c r="A87" s="17">
        <f>A5+A20+A42+A65</f>
        <v>0</v>
      </c>
      <c r="B87" s="142" t="s">
        <v>3</v>
      </c>
      <c r="C87" s="142"/>
      <c r="D87" s="142"/>
      <c r="E87" s="142"/>
      <c r="G87" t="s">
        <v>72</v>
      </c>
      <c r="H87" s="90">
        <f>F9+F17+F27+F35+F51+F62+F71+F84+F77</f>
        <v>52.95</v>
      </c>
    </row>
    <row r="88" spans="1:18" ht="15.75" thickBot="1">
      <c r="A88" s="17">
        <f>A6+A14+A24+A31+A43+A56+A66+A76</f>
        <v>0</v>
      </c>
      <c r="B88" s="139" t="s">
        <v>73</v>
      </c>
      <c r="C88" s="140"/>
      <c r="D88" s="140"/>
      <c r="E88" s="141"/>
      <c r="R88" s="90"/>
    </row>
    <row r="89" spans="1:18" ht="15.75" thickBot="1">
      <c r="A89" s="17">
        <f>A12+A30+A55+A75</f>
        <v>0</v>
      </c>
      <c r="B89" s="139" t="s">
        <v>74</v>
      </c>
      <c r="C89" s="140"/>
      <c r="D89" s="140"/>
      <c r="E89" s="141"/>
      <c r="G89" s="132" t="s">
        <v>429</v>
      </c>
      <c r="H89" s="133"/>
      <c r="I89" s="134"/>
      <c r="J89" s="91">
        <f>'CICLO12-D89 A D97-PROVA TRF2 '!J89+H87</f>
        <v>483.9</v>
      </c>
    </row>
    <row r="90" spans="1:18">
      <c r="A90" s="17">
        <f>A3+A11+A19+A29+A41+A53+A64+A73</f>
        <v>0</v>
      </c>
      <c r="B90" s="139" t="s">
        <v>75</v>
      </c>
      <c r="C90" s="140"/>
      <c r="D90" s="140"/>
      <c r="E90" s="141"/>
    </row>
    <row r="91" spans="1:18">
      <c r="A91" s="17"/>
      <c r="B91" s="139" t="s">
        <v>76</v>
      </c>
      <c r="C91" s="140"/>
      <c r="D91" s="140"/>
      <c r="E91" s="141"/>
    </row>
    <row r="92" spans="1:18" ht="15.75" thickBot="1">
      <c r="A92" s="18"/>
      <c r="B92" s="139" t="s">
        <v>8</v>
      </c>
      <c r="C92" s="140"/>
      <c r="D92" s="140"/>
      <c r="E92" s="141"/>
    </row>
    <row r="93" spans="1:18">
      <c r="A93" s="14">
        <f>A86+A87+A88+A89+A90+A91+A92</f>
        <v>0</v>
      </c>
      <c r="B93" s="138"/>
      <c r="C93" s="138"/>
      <c r="D93" s="138"/>
      <c r="E93" s="138"/>
    </row>
    <row r="94" spans="1:18">
      <c r="A94" s="14">
        <f>120*8+A93</f>
        <v>960</v>
      </c>
      <c r="B94" s="138" t="s">
        <v>77</v>
      </c>
      <c r="C94" s="138"/>
      <c r="D94" s="138"/>
      <c r="E94" s="8"/>
    </row>
    <row r="95" spans="1:18">
      <c r="A95" s="14"/>
      <c r="B95" s="128"/>
      <c r="C95" s="128"/>
      <c r="D95" s="128"/>
    </row>
  </sheetData>
  <mergeCells count="114">
    <mergeCell ref="B94:D94"/>
    <mergeCell ref="B95:D95"/>
    <mergeCell ref="B89:E89"/>
    <mergeCell ref="G89:I89"/>
    <mergeCell ref="B90:E90"/>
    <mergeCell ref="B91:E91"/>
    <mergeCell ref="B92:E92"/>
    <mergeCell ref="B93:E93"/>
    <mergeCell ref="B80:E80"/>
    <mergeCell ref="B81:E81"/>
    <mergeCell ref="B84:E84"/>
    <mergeCell ref="B86:E86"/>
    <mergeCell ref="B87:E87"/>
    <mergeCell ref="B88:E88"/>
    <mergeCell ref="B83:E83"/>
    <mergeCell ref="B82:E82"/>
    <mergeCell ref="B72:E72"/>
    <mergeCell ref="B73:E73"/>
    <mergeCell ref="B74:E74"/>
    <mergeCell ref="B75:E75"/>
    <mergeCell ref="B76:E76"/>
    <mergeCell ref="B79:E79"/>
    <mergeCell ref="B66:E66"/>
    <mergeCell ref="B67:E67"/>
    <mergeCell ref="B68:E68"/>
    <mergeCell ref="B69:E69"/>
    <mergeCell ref="B70:E70"/>
    <mergeCell ref="B71:E71"/>
    <mergeCell ref="B78:E78"/>
    <mergeCell ref="B77:E77"/>
    <mergeCell ref="B57:E57"/>
    <mergeCell ref="B61:E61"/>
    <mergeCell ref="B62:E62"/>
    <mergeCell ref="B63:E63"/>
    <mergeCell ref="B64:E64"/>
    <mergeCell ref="B65:E65"/>
    <mergeCell ref="B51:E51"/>
    <mergeCell ref="B52:E52"/>
    <mergeCell ref="B53:E53"/>
    <mergeCell ref="B54:E54"/>
    <mergeCell ref="B55:E55"/>
    <mergeCell ref="B56:E56"/>
    <mergeCell ref="B58:E58"/>
    <mergeCell ref="B59:E59"/>
    <mergeCell ref="B60:E60"/>
    <mergeCell ref="B43:E43"/>
    <mergeCell ref="B44:E44"/>
    <mergeCell ref="B45:E45"/>
    <mergeCell ref="B46:E46"/>
    <mergeCell ref="B47:E47"/>
    <mergeCell ref="B50:E50"/>
    <mergeCell ref="B33:E33"/>
    <mergeCell ref="B34:E34"/>
    <mergeCell ref="B35:E35"/>
    <mergeCell ref="B40:E40"/>
    <mergeCell ref="B41:E41"/>
    <mergeCell ref="B42:E42"/>
    <mergeCell ref="B48:E48"/>
    <mergeCell ref="B49:E49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2"/>
  <sheetViews>
    <sheetView zoomScaleNormal="100" workbookViewId="0" xr3:uid="{274F5AE0-5452-572F-8038-C13FFDA59D49}">
      <selection activeCell="F9" sqref="F9"/>
    </sheetView>
  </sheetViews>
  <sheetFormatPr defaultRowHeight="15"/>
  <cols>
    <col min="7" max="7" width="10.28515625" customWidth="1"/>
  </cols>
  <sheetData>
    <row r="1" spans="1:10" ht="16.5" thickBot="1">
      <c r="A1" s="130" t="s">
        <v>612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ht="15.75" thickBot="1">
      <c r="A2" s="2" t="s">
        <v>613</v>
      </c>
      <c r="B2" s="135" t="s">
        <v>614</v>
      </c>
      <c r="C2" s="136"/>
      <c r="D2" s="136"/>
      <c r="E2" s="137"/>
      <c r="F2" s="2" t="s">
        <v>615</v>
      </c>
      <c r="G2" s="2" t="s">
        <v>616</v>
      </c>
      <c r="H2" s="2"/>
      <c r="I2" s="2"/>
      <c r="J2" s="117"/>
    </row>
    <row r="3" spans="1:10">
      <c r="A3" s="122">
        <v>1</v>
      </c>
      <c r="B3" s="146" t="s">
        <v>2</v>
      </c>
      <c r="C3" s="146"/>
      <c r="D3" s="146"/>
      <c r="E3" s="146"/>
      <c r="F3" s="206">
        <v>30</v>
      </c>
      <c r="G3" s="116">
        <v>4</v>
      </c>
      <c r="H3" s="122"/>
      <c r="I3" s="122"/>
      <c r="J3" s="3"/>
    </row>
    <row r="4" spans="1:10">
      <c r="A4" s="116">
        <v>2</v>
      </c>
      <c r="B4" s="142" t="s">
        <v>3</v>
      </c>
      <c r="C4" s="142"/>
      <c r="D4" s="142"/>
      <c r="E4" s="142"/>
      <c r="F4" s="207"/>
      <c r="G4" s="116">
        <v>2</v>
      </c>
      <c r="H4" s="116"/>
      <c r="I4" s="116"/>
      <c r="J4" s="120"/>
    </row>
    <row r="5" spans="1:10">
      <c r="A5" s="116">
        <v>3</v>
      </c>
      <c r="B5" s="139" t="s">
        <v>73</v>
      </c>
      <c r="C5" s="140"/>
      <c r="D5" s="140"/>
      <c r="E5" s="141"/>
      <c r="F5" s="207"/>
      <c r="G5" s="116">
        <v>1</v>
      </c>
      <c r="H5" s="116"/>
      <c r="I5" s="116"/>
      <c r="J5" s="120"/>
    </row>
    <row r="6" spans="1:10">
      <c r="A6" s="116">
        <v>4</v>
      </c>
      <c r="B6" s="139" t="s">
        <v>74</v>
      </c>
      <c r="C6" s="140"/>
      <c r="D6" s="140"/>
      <c r="E6" s="141"/>
      <c r="F6" s="207"/>
      <c r="G6" s="116">
        <v>1</v>
      </c>
      <c r="H6" s="116"/>
      <c r="I6" s="116"/>
      <c r="J6" s="120"/>
    </row>
    <row r="7" spans="1:10">
      <c r="A7" s="116">
        <v>5</v>
      </c>
      <c r="B7" s="139" t="s">
        <v>75</v>
      </c>
      <c r="C7" s="140"/>
      <c r="D7" s="140"/>
      <c r="E7" s="141"/>
      <c r="F7" s="207"/>
      <c r="G7" s="116">
        <v>1</v>
      </c>
      <c r="H7" s="116"/>
      <c r="I7" s="116"/>
      <c r="J7" s="120"/>
    </row>
    <row r="8" spans="1:10">
      <c r="A8" s="116">
        <v>6</v>
      </c>
      <c r="B8" s="139" t="s">
        <v>76</v>
      </c>
      <c r="C8" s="140"/>
      <c r="D8" s="140"/>
      <c r="E8" s="141"/>
      <c r="F8" s="208"/>
      <c r="G8" s="116">
        <v>1</v>
      </c>
      <c r="H8" s="116"/>
      <c r="I8" s="116"/>
      <c r="J8" s="120"/>
    </row>
    <row r="9" spans="1:10">
      <c r="A9" s="116">
        <v>7</v>
      </c>
      <c r="B9" s="139" t="s">
        <v>8</v>
      </c>
      <c r="C9" s="140"/>
      <c r="D9" s="140"/>
      <c r="E9" s="141"/>
      <c r="F9" s="116">
        <v>105</v>
      </c>
      <c r="G9" s="116">
        <v>30</v>
      </c>
      <c r="H9" s="116"/>
      <c r="I9" s="116"/>
      <c r="J9" s="120"/>
    </row>
    <row r="10" spans="1:10">
      <c r="A10" s="116">
        <v>8</v>
      </c>
      <c r="B10" s="139" t="s">
        <v>617</v>
      </c>
      <c r="C10" s="140"/>
      <c r="D10" s="140"/>
      <c r="E10" s="141"/>
      <c r="F10" s="116">
        <v>120</v>
      </c>
      <c r="G10" s="116">
        <v>3</v>
      </c>
      <c r="H10" s="116"/>
      <c r="I10" s="116"/>
      <c r="J10" s="120"/>
    </row>
    <row r="11" spans="1:10" ht="15.75" thickBot="1">
      <c r="A11" s="25">
        <v>9</v>
      </c>
      <c r="B11" s="202" t="s">
        <v>618</v>
      </c>
      <c r="C11" s="203"/>
      <c r="D11" s="203"/>
      <c r="E11" s="204"/>
      <c r="F11" s="25">
        <v>15</v>
      </c>
      <c r="G11" s="25"/>
      <c r="H11" s="25"/>
      <c r="I11" s="25"/>
      <c r="J11" s="26"/>
    </row>
    <row r="12" spans="1:10" ht="15.75" thickBot="1">
      <c r="A12" s="27"/>
      <c r="B12" s="205" t="s">
        <v>27</v>
      </c>
      <c r="C12" s="205"/>
      <c r="D12" s="205"/>
      <c r="E12" s="205"/>
      <c r="F12" s="28">
        <f>F3+F4+F5+F6+F7+F8+F9+F10+F11</f>
        <v>270</v>
      </c>
      <c r="G12" s="29">
        <f>G3+G4+G5+G6+G7+G8+G9+G11</f>
        <v>40</v>
      </c>
      <c r="H12" s="121"/>
      <c r="I12" s="121"/>
      <c r="J12" s="30"/>
    </row>
  </sheetData>
  <mergeCells count="13">
    <mergeCell ref="B11:E11"/>
    <mergeCell ref="B12:E12"/>
    <mergeCell ref="B9:E9"/>
    <mergeCell ref="B10:E10"/>
    <mergeCell ref="A1:J1"/>
    <mergeCell ref="B2:E2"/>
    <mergeCell ref="B3:E3"/>
    <mergeCell ref="B4:E4"/>
    <mergeCell ref="B5:E5"/>
    <mergeCell ref="F3:F8"/>
    <mergeCell ref="B7:E7"/>
    <mergeCell ref="B8:E8"/>
    <mergeCell ref="B6:E6"/>
  </mergeCell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7"/>
  <sheetViews>
    <sheetView zoomScaleNormal="100" workbookViewId="0" xr3:uid="{958C4451-9541-5A59-BF78-D2F731DF1C81}">
      <selection activeCell="H69" sqref="H69"/>
    </sheetView>
  </sheetViews>
  <sheetFormatPr defaultRowHeight="15"/>
  <cols>
    <col min="7" max="7" width="10.2851562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>
      <c r="A1" s="130" t="s">
        <v>78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80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22.5">
      <c r="A3" s="122">
        <v>60</v>
      </c>
      <c r="B3" s="125" t="s">
        <v>61</v>
      </c>
      <c r="C3" s="126"/>
      <c r="D3" s="126"/>
      <c r="E3" s="127"/>
      <c r="F3" s="122">
        <v>80</v>
      </c>
      <c r="G3" s="60" t="s">
        <v>62</v>
      </c>
      <c r="H3" s="116">
        <f>J3-I3+1</f>
        <v>11</v>
      </c>
      <c r="I3" s="122">
        <v>60</v>
      </c>
      <c r="J3" s="3">
        <v>70</v>
      </c>
      <c r="K3" s="7"/>
      <c r="L3" s="7" t="s">
        <v>23</v>
      </c>
      <c r="M3" s="7"/>
      <c r="N3" s="11" t="s">
        <v>24</v>
      </c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>
      <c r="A4" s="122">
        <v>60</v>
      </c>
      <c r="B4" s="145" t="s">
        <v>67</v>
      </c>
      <c r="C4" s="145"/>
      <c r="D4" s="145"/>
      <c r="E4" s="145"/>
      <c r="F4" s="122">
        <v>52</v>
      </c>
      <c r="G4" s="13" t="s">
        <v>68</v>
      </c>
      <c r="H4" s="116">
        <f>J4-I4+1</f>
        <v>4</v>
      </c>
      <c r="I4" s="122">
        <v>6</v>
      </c>
      <c r="J4" s="3">
        <v>9</v>
      </c>
      <c r="K4" s="4"/>
      <c r="L4" s="4" t="s">
        <v>23</v>
      </c>
      <c r="M4" s="4"/>
      <c r="N4" s="52" t="s">
        <v>24</v>
      </c>
      <c r="P4" s="37">
        <v>0</v>
      </c>
      <c r="Q4" s="41">
        <v>0</v>
      </c>
      <c r="R4" s="37">
        <v>0</v>
      </c>
      <c r="S4" s="41">
        <v>0</v>
      </c>
      <c r="T4" s="37">
        <v>0</v>
      </c>
      <c r="U4" s="41">
        <v>0</v>
      </c>
      <c r="V4" s="37">
        <v>0</v>
      </c>
      <c r="W4" s="40">
        <v>0</v>
      </c>
      <c r="X4" s="38">
        <v>0</v>
      </c>
      <c r="Y4" s="40">
        <v>0</v>
      </c>
      <c r="Z4">
        <v>0</v>
      </c>
      <c r="AA4" s="40">
        <v>0</v>
      </c>
      <c r="AB4" s="38">
        <v>0</v>
      </c>
      <c r="AC4" s="40">
        <v>0</v>
      </c>
    </row>
    <row r="5" spans="1:29">
      <c r="A5" s="116">
        <v>60</v>
      </c>
      <c r="B5" s="144" t="s">
        <v>30</v>
      </c>
      <c r="C5" s="144"/>
      <c r="D5" s="144"/>
      <c r="E5" s="144"/>
      <c r="F5" s="116">
        <v>80</v>
      </c>
      <c r="G5" s="13" t="s">
        <v>38</v>
      </c>
      <c r="H5" s="116">
        <f>J5-I5+1</f>
        <v>9</v>
      </c>
      <c r="I5" s="122">
        <v>56</v>
      </c>
      <c r="J5" s="120">
        <v>64</v>
      </c>
      <c r="K5" s="4" t="s">
        <v>23</v>
      </c>
      <c r="L5" s="4" t="s">
        <v>23</v>
      </c>
      <c r="M5" s="4"/>
      <c r="N5" s="9" t="s">
        <v>81</v>
      </c>
      <c r="P5" s="39"/>
      <c r="Q5" s="39"/>
      <c r="R5" s="39"/>
      <c r="S5" s="39"/>
      <c r="T5" s="39"/>
      <c r="U5" s="39"/>
      <c r="V5" s="39" t="s">
        <v>82</v>
      </c>
    </row>
    <row r="6" spans="1:29">
      <c r="A6" s="116">
        <v>60</v>
      </c>
      <c r="B6" s="125" t="s">
        <v>83</v>
      </c>
      <c r="C6" s="126"/>
      <c r="D6" s="126"/>
      <c r="E6" s="127"/>
      <c r="F6" s="116">
        <f>20+100</f>
        <v>120</v>
      </c>
      <c r="G6" s="116"/>
      <c r="H6" s="116"/>
      <c r="I6" s="116"/>
      <c r="J6" s="120"/>
      <c r="K6" s="19"/>
      <c r="L6" s="19"/>
      <c r="M6" s="19"/>
      <c r="N6" s="9" t="s">
        <v>23</v>
      </c>
      <c r="P6" s="128"/>
      <c r="Q6" s="128"/>
      <c r="R6" s="128"/>
      <c r="S6" s="128"/>
      <c r="T6" s="128"/>
      <c r="U6" s="128"/>
      <c r="V6" s="128"/>
    </row>
    <row r="7" spans="1:29">
      <c r="A7" s="116"/>
      <c r="B7" s="125" t="s">
        <v>36</v>
      </c>
      <c r="C7" s="126"/>
      <c r="D7" s="126"/>
      <c r="E7" s="127"/>
      <c r="F7" s="50"/>
      <c r="G7" s="24"/>
      <c r="H7" s="116"/>
      <c r="I7" s="116"/>
      <c r="J7" s="120"/>
      <c r="K7" s="19"/>
      <c r="L7" s="19"/>
      <c r="M7" s="19"/>
      <c r="N7" s="9" t="s">
        <v>23</v>
      </c>
    </row>
    <row r="8" spans="1:29" ht="15.75" thickBot="1">
      <c r="A8" s="1">
        <f>(A3+A4+A5+A6+A7)/60</f>
        <v>4</v>
      </c>
      <c r="B8" s="155" t="s">
        <v>27</v>
      </c>
      <c r="C8" s="156"/>
      <c r="D8" s="156"/>
      <c r="E8" s="157"/>
      <c r="F8" s="1">
        <f>(F3+F4+F5+F6+F7)/60</f>
        <v>5.5333333333333332</v>
      </c>
      <c r="G8" s="116"/>
      <c r="H8" s="116">
        <f>H3+H4+H5</f>
        <v>24</v>
      </c>
      <c r="I8" s="116"/>
      <c r="J8" s="120"/>
      <c r="K8" s="4"/>
      <c r="L8" s="4"/>
      <c r="M8" s="4"/>
      <c r="N8" s="36"/>
    </row>
    <row r="9" spans="1:29" ht="15.75" thickBot="1">
      <c r="A9" s="2" t="s">
        <v>9</v>
      </c>
      <c r="B9" s="135" t="s">
        <v>84</v>
      </c>
      <c r="C9" s="136"/>
      <c r="D9" s="136"/>
      <c r="E9" s="137"/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29">
      <c r="A10" s="122">
        <v>60</v>
      </c>
      <c r="B10" s="144" t="s">
        <v>30</v>
      </c>
      <c r="C10" s="144"/>
      <c r="D10" s="144"/>
      <c r="E10" s="144"/>
      <c r="F10" s="122">
        <v>60</v>
      </c>
      <c r="G10" s="13" t="s">
        <v>38</v>
      </c>
      <c r="H10" s="116">
        <f>J10-I10+1</f>
        <v>6</v>
      </c>
      <c r="I10" s="122">
        <v>65</v>
      </c>
      <c r="J10" s="120">
        <v>70</v>
      </c>
      <c r="K10" s="32" t="s">
        <v>23</v>
      </c>
      <c r="L10" s="32" t="s">
        <v>23</v>
      </c>
      <c r="M10" s="32"/>
      <c r="N10" s="9" t="s">
        <v>81</v>
      </c>
    </row>
    <row r="11" spans="1:29">
      <c r="A11" s="116"/>
      <c r="B11" s="129" t="s">
        <v>85</v>
      </c>
      <c r="C11" s="129"/>
      <c r="D11" s="129"/>
      <c r="E11" s="129"/>
      <c r="F11" s="13">
        <v>60</v>
      </c>
      <c r="G11" s="13">
        <v>0</v>
      </c>
      <c r="H11" s="116"/>
      <c r="I11" s="116"/>
      <c r="J11" s="120"/>
      <c r="K11" s="19"/>
      <c r="L11" s="19"/>
      <c r="M11" s="19"/>
      <c r="N11" s="10"/>
      <c r="Q11" s="23"/>
      <c r="R11" s="23"/>
    </row>
    <row r="12" spans="1:29">
      <c r="A12" s="116"/>
      <c r="B12" s="144"/>
      <c r="C12" s="144"/>
      <c r="D12" s="144"/>
      <c r="E12" s="144"/>
      <c r="F12" s="116"/>
      <c r="G12" s="13"/>
      <c r="H12" s="116"/>
      <c r="I12" s="116"/>
      <c r="J12" s="120"/>
      <c r="K12" s="4"/>
      <c r="L12" s="4"/>
      <c r="M12" s="4"/>
      <c r="N12" s="10"/>
      <c r="Q12" s="23"/>
      <c r="R12" s="23"/>
    </row>
    <row r="13" spans="1:29">
      <c r="A13" s="116"/>
      <c r="B13" s="144"/>
      <c r="C13" s="144"/>
      <c r="D13" s="144"/>
      <c r="E13" s="144"/>
      <c r="F13" s="116"/>
      <c r="G13" s="13"/>
      <c r="H13" s="116"/>
      <c r="I13" s="116"/>
      <c r="J13" s="120"/>
      <c r="K13" s="4"/>
      <c r="L13" s="4"/>
      <c r="M13" s="4"/>
      <c r="N13" s="10"/>
      <c r="Q13" s="23"/>
      <c r="R13" s="23"/>
    </row>
    <row r="14" spans="1:29">
      <c r="A14" s="116">
        <v>60</v>
      </c>
      <c r="B14" s="125" t="s">
        <v>86</v>
      </c>
      <c r="C14" s="126"/>
      <c r="D14" s="126"/>
      <c r="E14" s="127"/>
      <c r="F14" s="116">
        <v>30</v>
      </c>
      <c r="G14" s="13"/>
      <c r="H14" s="116"/>
      <c r="I14" s="116"/>
      <c r="J14" s="120"/>
      <c r="K14" s="19"/>
      <c r="L14" s="19"/>
      <c r="M14" s="19"/>
      <c r="N14" s="9"/>
      <c r="Q14" s="23"/>
      <c r="R14" s="23"/>
    </row>
    <row r="15" spans="1:29">
      <c r="A15" s="116"/>
      <c r="B15" s="125" t="s">
        <v>42</v>
      </c>
      <c r="C15" s="126"/>
      <c r="D15" s="126"/>
      <c r="E15" s="127"/>
      <c r="F15" s="50"/>
      <c r="G15" s="116"/>
      <c r="H15" s="116"/>
      <c r="I15" s="116"/>
      <c r="J15" s="120"/>
      <c r="K15" s="19"/>
      <c r="L15" s="19"/>
      <c r="M15" s="19"/>
      <c r="N15" s="9" t="s">
        <v>23</v>
      </c>
      <c r="Q15" s="23"/>
      <c r="R15" s="23"/>
    </row>
    <row r="16" spans="1:29" ht="15.75" thickBot="1">
      <c r="A16" s="1">
        <f>(A10+A11+A13+A14+A15)/60</f>
        <v>2</v>
      </c>
      <c r="B16" s="143" t="s">
        <v>27</v>
      </c>
      <c r="C16" s="143"/>
      <c r="D16" s="143"/>
      <c r="E16" s="143"/>
      <c r="F16" s="1">
        <f>(F10+F11+F13+F14+F15+F12)/60</f>
        <v>2.5</v>
      </c>
      <c r="G16" s="116"/>
      <c r="H16" s="116">
        <f>H10+H11+H13</f>
        <v>6</v>
      </c>
      <c r="I16" s="116"/>
      <c r="J16" s="120"/>
      <c r="K16" s="4"/>
      <c r="L16" s="4"/>
      <c r="M16" s="4"/>
      <c r="N16" s="31"/>
      <c r="Q16" s="23"/>
      <c r="R16" s="23"/>
    </row>
    <row r="17" spans="1:18" ht="15.75" thickBot="1">
      <c r="A17" s="2" t="s">
        <v>9</v>
      </c>
      <c r="B17" s="135" t="s">
        <v>87</v>
      </c>
      <c r="C17" s="136"/>
      <c r="D17" s="136"/>
      <c r="E17" s="137"/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" t="s">
        <v>19</v>
      </c>
      <c r="O17" s="35"/>
      <c r="Q17" s="23"/>
      <c r="R17" s="23"/>
    </row>
    <row r="18" spans="1:18">
      <c r="A18" s="122">
        <v>90</v>
      </c>
      <c r="B18" s="144" t="s">
        <v>30</v>
      </c>
      <c r="C18" s="144"/>
      <c r="D18" s="144"/>
      <c r="E18" s="144"/>
      <c r="F18" s="122">
        <v>120</v>
      </c>
      <c r="G18" s="13" t="s">
        <v>38</v>
      </c>
      <c r="H18" s="116">
        <f>J18-I18+1</f>
        <v>12</v>
      </c>
      <c r="I18" s="122">
        <v>71</v>
      </c>
      <c r="J18" s="3">
        <v>82</v>
      </c>
      <c r="K18" s="4" t="s">
        <v>23</v>
      </c>
      <c r="L18" s="4" t="s">
        <v>23</v>
      </c>
      <c r="M18" s="4"/>
      <c r="N18" s="10" t="s">
        <v>24</v>
      </c>
      <c r="Q18" s="23"/>
      <c r="R18" s="23"/>
    </row>
    <row r="19" spans="1:18">
      <c r="A19" s="122"/>
      <c r="B19" s="144"/>
      <c r="C19" s="144"/>
      <c r="D19" s="144"/>
      <c r="E19" s="144"/>
      <c r="F19" s="116"/>
      <c r="G19" s="13"/>
      <c r="H19" s="116"/>
      <c r="I19" s="116"/>
      <c r="J19" s="120"/>
      <c r="K19" s="4"/>
      <c r="L19" s="4"/>
      <c r="M19" s="4"/>
      <c r="N19" s="10"/>
      <c r="Q19" s="23"/>
      <c r="R19" s="23"/>
    </row>
    <row r="20" spans="1:18">
      <c r="A20" s="116"/>
      <c r="B20" s="144"/>
      <c r="C20" s="144"/>
      <c r="D20" s="144"/>
      <c r="E20" s="144"/>
      <c r="F20" s="116"/>
      <c r="G20" s="13"/>
      <c r="H20" s="116"/>
      <c r="I20" s="116"/>
      <c r="J20" s="120"/>
      <c r="K20" s="32"/>
      <c r="L20" s="32"/>
      <c r="M20" s="32"/>
      <c r="N20" s="10"/>
      <c r="Q20" s="23"/>
      <c r="R20" s="23"/>
    </row>
    <row r="21" spans="1:18">
      <c r="A21" s="116"/>
      <c r="B21" s="144"/>
      <c r="C21" s="144"/>
      <c r="D21" s="144"/>
      <c r="E21" s="144"/>
      <c r="F21" s="116"/>
      <c r="G21" s="13"/>
      <c r="H21" s="116"/>
      <c r="I21" s="116"/>
      <c r="J21" s="120"/>
      <c r="K21" s="33"/>
      <c r="L21" s="33"/>
      <c r="M21" s="33"/>
      <c r="N21" s="10"/>
      <c r="Q21" s="23"/>
      <c r="R21" s="23"/>
    </row>
    <row r="22" spans="1:18">
      <c r="A22" s="116">
        <v>60</v>
      </c>
      <c r="B22" s="125" t="s">
        <v>88</v>
      </c>
      <c r="C22" s="126"/>
      <c r="D22" s="126"/>
      <c r="E22" s="127"/>
      <c r="F22" s="116">
        <v>15</v>
      </c>
      <c r="G22" s="116"/>
      <c r="H22" s="116"/>
      <c r="I22" s="116"/>
      <c r="J22" s="120"/>
      <c r="K22" s="19"/>
      <c r="L22" s="19"/>
      <c r="M22" s="19"/>
      <c r="N22" s="9" t="s">
        <v>23</v>
      </c>
      <c r="Q22" s="23"/>
      <c r="R22" s="23"/>
    </row>
    <row r="23" spans="1:18">
      <c r="A23" s="116">
        <v>60</v>
      </c>
      <c r="B23" s="125" t="s">
        <v>89</v>
      </c>
      <c r="C23" s="126"/>
      <c r="D23" s="126"/>
      <c r="E23" s="127"/>
      <c r="F23" s="116">
        <f>40+33</f>
        <v>73</v>
      </c>
      <c r="G23" s="116"/>
      <c r="H23" s="116"/>
      <c r="I23" s="116"/>
      <c r="J23" s="120"/>
      <c r="K23" s="19"/>
      <c r="L23" s="19"/>
      <c r="M23" s="19"/>
      <c r="N23" s="9" t="s">
        <v>23</v>
      </c>
      <c r="Q23" s="23"/>
      <c r="R23" s="23"/>
    </row>
    <row r="24" spans="1:18" ht="15.75" thickBot="1">
      <c r="A24" s="1">
        <f>(A18+A20+A21+A22+A23+A19)/60</f>
        <v>3.5</v>
      </c>
      <c r="B24" s="143" t="s">
        <v>27</v>
      </c>
      <c r="C24" s="143"/>
      <c r="D24" s="143"/>
      <c r="E24" s="143"/>
      <c r="F24" s="1">
        <f>(F18+F20+F21+F22+F23+F19)/60</f>
        <v>3.4666666666666668</v>
      </c>
      <c r="G24" s="116"/>
      <c r="H24" s="116">
        <f>H18+H20+H21</f>
        <v>12</v>
      </c>
      <c r="I24" s="116"/>
      <c r="J24" s="120"/>
      <c r="K24" s="4"/>
      <c r="L24" s="4"/>
      <c r="M24" s="4"/>
      <c r="N24" s="9"/>
      <c r="Q24" s="23"/>
      <c r="R24" s="23"/>
    </row>
    <row r="25" spans="1:18" ht="15.75" thickBot="1">
      <c r="A25" s="2" t="s">
        <v>9</v>
      </c>
      <c r="B25" s="135" t="s">
        <v>90</v>
      </c>
      <c r="C25" s="136"/>
      <c r="D25" s="136"/>
      <c r="E25" s="137"/>
      <c r="F25" s="2" t="s">
        <v>11</v>
      </c>
      <c r="G25" s="2" t="s">
        <v>12</v>
      </c>
      <c r="H25" s="2" t="s">
        <v>13</v>
      </c>
      <c r="I25" s="2" t="s">
        <v>14</v>
      </c>
      <c r="J25" s="2" t="s">
        <v>15</v>
      </c>
      <c r="K25" s="2" t="s">
        <v>16</v>
      </c>
      <c r="L25" s="2" t="s">
        <v>17</v>
      </c>
      <c r="M25" s="2" t="s">
        <v>18</v>
      </c>
      <c r="N25" s="2" t="s">
        <v>19</v>
      </c>
      <c r="Q25" s="23"/>
      <c r="R25" s="23"/>
    </row>
    <row r="26" spans="1:18">
      <c r="A26" s="122">
        <v>90</v>
      </c>
      <c r="B26" s="129" t="s">
        <v>85</v>
      </c>
      <c r="C26" s="129"/>
      <c r="D26" s="129"/>
      <c r="E26" s="129"/>
      <c r="F26" s="122">
        <v>60</v>
      </c>
      <c r="G26" s="13">
        <v>0</v>
      </c>
      <c r="H26" s="116"/>
      <c r="I26" s="122"/>
      <c r="J26" s="3"/>
      <c r="K26" s="19"/>
      <c r="L26" s="19"/>
      <c r="M26" s="19"/>
      <c r="N26" s="34"/>
    </row>
    <row r="27" spans="1:18">
      <c r="A27" s="116"/>
      <c r="B27" s="129" t="s">
        <v>91</v>
      </c>
      <c r="C27" s="129"/>
      <c r="D27" s="129"/>
      <c r="E27" s="129"/>
      <c r="F27" s="116">
        <v>90</v>
      </c>
      <c r="G27" s="13">
        <v>0</v>
      </c>
      <c r="H27" s="116"/>
      <c r="I27" s="116"/>
      <c r="J27" s="120"/>
      <c r="K27" s="19"/>
      <c r="L27" s="19"/>
      <c r="M27" s="19"/>
      <c r="N27" s="10"/>
    </row>
    <row r="28" spans="1:18">
      <c r="A28" s="116"/>
      <c r="B28" s="144"/>
      <c r="C28" s="144"/>
      <c r="D28" s="144"/>
      <c r="E28" s="144"/>
      <c r="F28" s="116"/>
      <c r="G28" s="13"/>
      <c r="H28" s="116"/>
      <c r="I28" s="116"/>
      <c r="J28" s="120"/>
      <c r="K28" s="4"/>
      <c r="L28" s="4"/>
      <c r="M28" s="4"/>
      <c r="N28" s="10"/>
    </row>
    <row r="29" spans="1:18">
      <c r="A29" s="116"/>
      <c r="B29" s="144"/>
      <c r="C29" s="144"/>
      <c r="D29" s="144"/>
      <c r="E29" s="144"/>
      <c r="F29" s="116"/>
      <c r="G29" s="13"/>
      <c r="H29" s="116"/>
      <c r="I29" s="116"/>
      <c r="J29" s="120"/>
      <c r="K29" s="4"/>
      <c r="L29" s="4"/>
      <c r="M29" s="4"/>
      <c r="N29" s="10"/>
    </row>
    <row r="30" spans="1:18">
      <c r="A30" s="116">
        <v>60</v>
      </c>
      <c r="B30" s="125" t="s">
        <v>92</v>
      </c>
      <c r="C30" s="126"/>
      <c r="D30" s="126"/>
      <c r="E30" s="127"/>
      <c r="F30" s="116">
        <v>30</v>
      </c>
      <c r="G30" s="116"/>
      <c r="H30" s="116"/>
      <c r="I30" s="116"/>
      <c r="J30" s="120"/>
      <c r="K30" s="19"/>
      <c r="L30" s="19"/>
      <c r="M30" s="19"/>
      <c r="N30" s="9" t="s">
        <v>23</v>
      </c>
    </row>
    <row r="31" spans="1:18">
      <c r="A31" s="116">
        <v>60</v>
      </c>
      <c r="B31" s="125" t="s">
        <v>93</v>
      </c>
      <c r="C31" s="126"/>
      <c r="D31" s="126"/>
      <c r="E31" s="127"/>
      <c r="F31" s="116">
        <f>60+20+20</f>
        <v>100</v>
      </c>
      <c r="G31" s="116"/>
      <c r="H31" s="116"/>
      <c r="I31" s="116"/>
      <c r="J31" s="120"/>
      <c r="K31" s="19"/>
      <c r="L31" s="19"/>
      <c r="M31" s="19"/>
      <c r="N31" s="9" t="s">
        <v>23</v>
      </c>
    </row>
    <row r="32" spans="1:18">
      <c r="A32" s="1">
        <f>(A26+A27+A28+A30+A31)/60</f>
        <v>3.5</v>
      </c>
      <c r="B32" s="143" t="s">
        <v>27</v>
      </c>
      <c r="C32" s="143"/>
      <c r="D32" s="143"/>
      <c r="E32" s="143"/>
      <c r="F32" s="1">
        <f>(F26+F27+F28+F30+F31+F29)/60</f>
        <v>4.666666666666667</v>
      </c>
      <c r="G32" s="116"/>
      <c r="H32" s="116">
        <f>H26+H27+H28</f>
        <v>0</v>
      </c>
      <c r="I32" s="116"/>
      <c r="J32" s="120"/>
      <c r="K32" s="4"/>
      <c r="L32" s="4"/>
      <c r="M32" s="4"/>
      <c r="N32" s="9"/>
    </row>
    <row r="33" spans="1:15">
      <c r="A33" s="5"/>
      <c r="B33" s="6"/>
      <c r="C33" s="6"/>
      <c r="D33" s="6"/>
      <c r="E33" s="6" t="s">
        <v>43</v>
      </c>
      <c r="F33" s="5">
        <f>(F8+F16+F24+F32)/4</f>
        <v>4.041666666666667</v>
      </c>
      <c r="G33" s="6"/>
      <c r="H33" s="6"/>
      <c r="I33" s="6"/>
      <c r="J33" s="6"/>
      <c r="K33" s="8"/>
      <c r="L33" s="8"/>
      <c r="M33" s="8"/>
      <c r="N33" s="8"/>
    </row>
    <row r="34" spans="1:15">
      <c r="A34" s="5"/>
      <c r="B34" s="6"/>
      <c r="C34" s="6"/>
      <c r="D34" s="6"/>
      <c r="E34" s="6"/>
      <c r="F34" s="5"/>
      <c r="G34" s="6"/>
      <c r="H34" s="6"/>
      <c r="I34" s="6"/>
      <c r="J34" s="6"/>
      <c r="K34" s="8"/>
      <c r="L34" s="8"/>
      <c r="M34" s="8"/>
      <c r="N34" s="8"/>
    </row>
    <row r="35" spans="1:15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5" ht="15.75" thickBot="1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5" ht="15.75" thickBot="1">
      <c r="A37" s="2" t="s">
        <v>9</v>
      </c>
      <c r="B37" s="135" t="s">
        <v>94</v>
      </c>
      <c r="C37" s="136"/>
      <c r="D37" s="136"/>
      <c r="E37" s="137"/>
      <c r="F37" s="2" t="s">
        <v>11</v>
      </c>
      <c r="G37" s="2" t="s">
        <v>12</v>
      </c>
      <c r="H37" s="2" t="s">
        <v>13</v>
      </c>
      <c r="I37" s="2" t="s">
        <v>14</v>
      </c>
      <c r="J37" s="117" t="s">
        <v>15</v>
      </c>
      <c r="K37" s="2" t="s">
        <v>16</v>
      </c>
      <c r="L37" s="2" t="s">
        <v>17</v>
      </c>
      <c r="M37" s="2" t="s">
        <v>18</v>
      </c>
      <c r="N37" s="2" t="s">
        <v>19</v>
      </c>
      <c r="O37" s="35"/>
    </row>
    <row r="38" spans="1:15">
      <c r="A38" s="122">
        <v>90</v>
      </c>
      <c r="B38" s="129" t="s">
        <v>95</v>
      </c>
      <c r="C38" s="129"/>
      <c r="D38" s="129"/>
      <c r="E38" s="129"/>
      <c r="F38" s="122">
        <v>105</v>
      </c>
      <c r="G38" s="12">
        <v>0</v>
      </c>
      <c r="H38" s="116"/>
      <c r="I38" s="122"/>
      <c r="J38" s="3"/>
      <c r="K38" s="67"/>
      <c r="L38" s="67"/>
      <c r="M38" s="67"/>
      <c r="N38" s="9"/>
    </row>
    <row r="39" spans="1:15">
      <c r="A39" s="116"/>
      <c r="B39" s="144" t="s">
        <v>30</v>
      </c>
      <c r="C39" s="144"/>
      <c r="D39" s="144"/>
      <c r="E39" s="144"/>
      <c r="F39" s="116">
        <v>30</v>
      </c>
      <c r="G39" s="13" t="s">
        <v>38</v>
      </c>
      <c r="H39" s="116">
        <f>J39-I39+1</f>
        <v>2</v>
      </c>
      <c r="I39" s="122">
        <v>83</v>
      </c>
      <c r="J39" s="3">
        <v>84</v>
      </c>
      <c r="K39" s="4" t="s">
        <v>23</v>
      </c>
      <c r="L39" s="4" t="s">
        <v>23</v>
      </c>
      <c r="M39" s="4" t="s">
        <v>23</v>
      </c>
      <c r="N39" s="10"/>
    </row>
    <row r="40" spans="1:15">
      <c r="A40" s="116"/>
      <c r="B40" s="144"/>
      <c r="C40" s="144"/>
      <c r="D40" s="144"/>
      <c r="E40" s="144"/>
      <c r="F40" s="116"/>
      <c r="G40" s="13"/>
      <c r="H40" s="116"/>
      <c r="I40" s="116"/>
      <c r="J40" s="120"/>
      <c r="K40" s="32"/>
      <c r="L40" s="32"/>
      <c r="M40" s="32"/>
      <c r="N40" s="10"/>
    </row>
    <row r="41" spans="1:15">
      <c r="A41" s="116">
        <v>60</v>
      </c>
      <c r="B41" s="125" t="s">
        <v>96</v>
      </c>
      <c r="C41" s="126"/>
      <c r="D41" s="126"/>
      <c r="E41" s="127"/>
      <c r="F41" s="50"/>
      <c r="G41" s="116"/>
      <c r="H41" s="116"/>
      <c r="I41" s="116"/>
      <c r="J41" s="120"/>
      <c r="K41" s="19"/>
      <c r="L41" s="19"/>
      <c r="M41" s="19"/>
      <c r="N41" s="9" t="s">
        <v>23</v>
      </c>
    </row>
    <row r="42" spans="1:15">
      <c r="A42" s="116">
        <v>60</v>
      </c>
      <c r="B42" s="125" t="s">
        <v>65</v>
      </c>
      <c r="C42" s="126"/>
      <c r="D42" s="126"/>
      <c r="E42" s="127"/>
      <c r="F42" s="24">
        <f>24+30</f>
        <v>54</v>
      </c>
      <c r="G42" s="116"/>
      <c r="H42" s="116"/>
      <c r="I42" s="116"/>
      <c r="J42" s="120"/>
      <c r="K42" s="19"/>
      <c r="L42" s="19"/>
      <c r="M42" s="19"/>
      <c r="N42" s="9" t="s">
        <v>23</v>
      </c>
    </row>
    <row r="43" spans="1:15" ht="15.75" thickBot="1">
      <c r="A43" s="1">
        <f>(A38+A39+A40+A41+A42)/60</f>
        <v>3.5</v>
      </c>
      <c r="B43" s="143" t="s">
        <v>27</v>
      </c>
      <c r="C43" s="143"/>
      <c r="D43" s="143"/>
      <c r="E43" s="143"/>
      <c r="F43" s="1">
        <f>(F38+F39+F40+F41+F42)/60</f>
        <v>3.15</v>
      </c>
      <c r="G43" s="116"/>
      <c r="H43" s="116">
        <f>H38+H39+H40</f>
        <v>2</v>
      </c>
      <c r="I43" s="116"/>
      <c r="J43" s="120"/>
      <c r="K43" s="4"/>
      <c r="L43" s="4"/>
      <c r="M43" s="4"/>
      <c r="N43" s="9"/>
    </row>
    <row r="44" spans="1:15" ht="15.75" thickBot="1">
      <c r="A44" s="2" t="s">
        <v>9</v>
      </c>
      <c r="B44" s="135" t="s">
        <v>97</v>
      </c>
      <c r="C44" s="136"/>
      <c r="D44" s="136"/>
      <c r="E44" s="137"/>
      <c r="F44" s="2" t="s">
        <v>11</v>
      </c>
      <c r="G44" s="2" t="s">
        <v>12</v>
      </c>
      <c r="H44" s="2" t="s">
        <v>13</v>
      </c>
      <c r="I44" s="2" t="s">
        <v>14</v>
      </c>
      <c r="J44" s="2" t="s">
        <v>15</v>
      </c>
      <c r="K44" s="2" t="s">
        <v>16</v>
      </c>
      <c r="L44" s="2" t="s">
        <v>17</v>
      </c>
      <c r="M44" s="2" t="s">
        <v>18</v>
      </c>
      <c r="N44" s="2" t="s">
        <v>19</v>
      </c>
    </row>
    <row r="45" spans="1:15">
      <c r="A45" s="122"/>
      <c r="B45" s="147" t="s">
        <v>98</v>
      </c>
      <c r="C45" s="147"/>
      <c r="D45" s="147"/>
      <c r="E45" s="147"/>
      <c r="F45" s="122">
        <f>(2+1.5+1+1)*60</f>
        <v>330</v>
      </c>
      <c r="G45" s="122"/>
      <c r="H45" s="116"/>
      <c r="I45" s="122"/>
      <c r="J45" s="3"/>
      <c r="K45" s="19"/>
      <c r="L45" s="19"/>
      <c r="M45" s="19"/>
      <c r="N45" s="10"/>
    </row>
    <row r="46" spans="1:15">
      <c r="A46" s="122"/>
      <c r="B46" s="152"/>
      <c r="C46" s="153"/>
      <c r="D46" s="153"/>
      <c r="E46" s="154"/>
      <c r="F46" s="122"/>
      <c r="G46" s="122"/>
      <c r="H46" s="116"/>
      <c r="I46" s="122"/>
      <c r="J46" s="3"/>
      <c r="K46" s="4"/>
      <c r="L46" s="4"/>
      <c r="M46" s="4"/>
      <c r="N46" s="10"/>
    </row>
    <row r="47" spans="1:15">
      <c r="A47" s="116"/>
      <c r="B47" s="125"/>
      <c r="C47" s="126"/>
      <c r="D47" s="126"/>
      <c r="E47" s="127"/>
      <c r="F47" s="116"/>
      <c r="G47" s="122"/>
      <c r="H47" s="116"/>
      <c r="I47" s="116"/>
      <c r="J47" s="120"/>
      <c r="K47" s="4"/>
      <c r="L47" s="4"/>
      <c r="M47" s="4"/>
      <c r="N47" s="10"/>
    </row>
    <row r="48" spans="1:15">
      <c r="A48" s="116"/>
      <c r="B48" s="125"/>
      <c r="C48" s="126"/>
      <c r="D48" s="126"/>
      <c r="E48" s="127"/>
      <c r="F48" s="116"/>
      <c r="G48" s="122"/>
      <c r="H48" s="116"/>
      <c r="I48" s="116"/>
      <c r="J48" s="120"/>
      <c r="K48" s="33"/>
      <c r="L48" s="33"/>
      <c r="M48" s="33"/>
      <c r="N48" s="9"/>
    </row>
    <row r="49" spans="1:15">
      <c r="A49" s="116">
        <v>60</v>
      </c>
      <c r="B49" s="125" t="s">
        <v>99</v>
      </c>
      <c r="C49" s="126"/>
      <c r="D49" s="126"/>
      <c r="E49" s="127"/>
      <c r="F49" s="116">
        <v>10</v>
      </c>
      <c r="G49" s="116"/>
      <c r="H49" s="116"/>
      <c r="I49" s="116"/>
      <c r="J49" s="120"/>
      <c r="K49" s="19"/>
      <c r="L49" s="19"/>
      <c r="M49" s="19"/>
      <c r="N49" s="9" t="s">
        <v>23</v>
      </c>
    </row>
    <row r="50" spans="1:15">
      <c r="A50" s="116">
        <v>60</v>
      </c>
      <c r="B50" s="125" t="s">
        <v>100</v>
      </c>
      <c r="C50" s="126"/>
      <c r="D50" s="126"/>
      <c r="E50" s="127"/>
      <c r="F50" s="116">
        <f>25+25</f>
        <v>50</v>
      </c>
      <c r="G50" s="116"/>
      <c r="H50" s="116"/>
      <c r="I50" s="116"/>
      <c r="J50" s="120"/>
      <c r="K50" s="19"/>
      <c r="L50" s="19"/>
      <c r="M50" s="19"/>
      <c r="N50" s="9" t="s">
        <v>23</v>
      </c>
    </row>
    <row r="51" spans="1:15" ht="15.75" thickBot="1">
      <c r="A51" s="1">
        <f>(A45+A47+A48+A49+A50)/60</f>
        <v>2</v>
      </c>
      <c r="B51" s="143" t="s">
        <v>27</v>
      </c>
      <c r="C51" s="143"/>
      <c r="D51" s="143"/>
      <c r="E51" s="143"/>
      <c r="F51" s="1">
        <f>(F45+F47+F48+F49+F50+F46)/60</f>
        <v>6.5</v>
      </c>
      <c r="G51" s="116"/>
      <c r="H51" s="116">
        <f>H45+H47+H48</f>
        <v>0</v>
      </c>
      <c r="I51" s="116"/>
      <c r="J51" s="120"/>
      <c r="K51" s="4"/>
      <c r="L51" s="4"/>
      <c r="M51" s="4"/>
      <c r="N51" s="9"/>
    </row>
    <row r="52" spans="1:15" ht="15.75" thickBot="1">
      <c r="A52" s="2" t="s">
        <v>9</v>
      </c>
      <c r="B52" s="135" t="s">
        <v>101</v>
      </c>
      <c r="C52" s="136"/>
      <c r="D52" s="136"/>
      <c r="E52" s="137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" t="s">
        <v>16</v>
      </c>
      <c r="L52" s="2" t="s">
        <v>17</v>
      </c>
      <c r="M52" s="2" t="s">
        <v>18</v>
      </c>
      <c r="N52" s="2" t="s">
        <v>19</v>
      </c>
      <c r="O52" s="35"/>
    </row>
    <row r="53" spans="1:15" ht="22.5">
      <c r="A53" s="122">
        <v>60</v>
      </c>
      <c r="B53" s="125" t="s">
        <v>61</v>
      </c>
      <c r="C53" s="126"/>
      <c r="D53" s="126"/>
      <c r="E53" s="127"/>
      <c r="F53" s="122">
        <v>60</v>
      </c>
      <c r="G53" s="60" t="s">
        <v>62</v>
      </c>
      <c r="H53" s="116">
        <f>J53-I53+1</f>
        <v>21</v>
      </c>
      <c r="I53" s="122">
        <v>71</v>
      </c>
      <c r="J53" s="3">
        <v>91</v>
      </c>
      <c r="K53" s="4" t="s">
        <v>23</v>
      </c>
      <c r="L53" s="4" t="s">
        <v>23</v>
      </c>
      <c r="M53" s="4"/>
      <c r="N53" s="42" t="s">
        <v>39</v>
      </c>
    </row>
    <row r="54" spans="1:15">
      <c r="A54" s="116"/>
      <c r="B54" s="144"/>
      <c r="C54" s="144"/>
      <c r="D54" s="144"/>
      <c r="E54" s="144"/>
      <c r="F54" s="116"/>
      <c r="G54" s="13"/>
      <c r="H54" s="116"/>
      <c r="I54" s="116"/>
      <c r="J54" s="120"/>
      <c r="K54" s="4"/>
      <c r="L54" s="4"/>
      <c r="M54" s="4"/>
      <c r="N54" s="10"/>
    </row>
    <row r="55" spans="1:15">
      <c r="A55" s="116"/>
      <c r="B55" s="144"/>
      <c r="C55" s="144"/>
      <c r="D55" s="144"/>
      <c r="E55" s="144"/>
      <c r="F55" s="116"/>
      <c r="G55" s="122"/>
      <c r="H55" s="116"/>
      <c r="I55" s="116"/>
      <c r="J55" s="120"/>
      <c r="K55" s="4"/>
      <c r="L55" s="4"/>
      <c r="M55" s="4"/>
      <c r="N55" s="10"/>
    </row>
    <row r="56" spans="1:15">
      <c r="A56" s="116">
        <v>60</v>
      </c>
      <c r="B56" s="125" t="s">
        <v>102</v>
      </c>
      <c r="C56" s="126"/>
      <c r="D56" s="126"/>
      <c r="E56" s="127"/>
      <c r="F56" s="50"/>
      <c r="G56" s="116"/>
      <c r="H56" s="116"/>
      <c r="I56" s="116"/>
      <c r="J56" s="120"/>
      <c r="K56" s="19"/>
      <c r="L56" s="19"/>
      <c r="M56" s="19"/>
      <c r="N56" s="9" t="s">
        <v>23</v>
      </c>
    </row>
    <row r="57" spans="1:15">
      <c r="A57" s="116">
        <v>60</v>
      </c>
      <c r="B57" s="125" t="s">
        <v>103</v>
      </c>
      <c r="C57" s="126"/>
      <c r="D57" s="126"/>
      <c r="E57" s="127"/>
      <c r="F57" s="116">
        <f>18+80</f>
        <v>98</v>
      </c>
      <c r="G57" s="116"/>
      <c r="H57" s="116"/>
      <c r="I57" s="116"/>
      <c r="J57" s="120"/>
      <c r="K57" s="19"/>
      <c r="L57" s="19"/>
      <c r="M57" s="19"/>
      <c r="N57" s="9" t="s">
        <v>23</v>
      </c>
    </row>
    <row r="58" spans="1:15" ht="15.75" thickBot="1">
      <c r="A58" s="1">
        <f>(A53+A54+A55+A56+A57)/60</f>
        <v>3</v>
      </c>
      <c r="B58" s="143" t="s">
        <v>27</v>
      </c>
      <c r="C58" s="143"/>
      <c r="D58" s="143"/>
      <c r="E58" s="143"/>
      <c r="F58" s="1">
        <f>(F53+F54+F55+F56+F57)/60</f>
        <v>2.6333333333333333</v>
      </c>
      <c r="G58" s="116"/>
      <c r="H58" s="116">
        <f>H53+H54+H55</f>
        <v>21</v>
      </c>
      <c r="I58" s="116"/>
      <c r="J58" s="120"/>
      <c r="K58" s="4"/>
      <c r="L58" s="4"/>
      <c r="M58" s="4"/>
      <c r="N58" s="9" t="s">
        <v>104</v>
      </c>
    </row>
    <row r="59" spans="1:15" ht="15.75" thickBot="1">
      <c r="A59" s="2" t="s">
        <v>9</v>
      </c>
      <c r="B59" s="135" t="s">
        <v>105</v>
      </c>
      <c r="C59" s="136"/>
      <c r="D59" s="136"/>
      <c r="E59" s="137"/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" t="s">
        <v>16</v>
      </c>
      <c r="L59" s="2" t="s">
        <v>17</v>
      </c>
      <c r="M59" s="2" t="s">
        <v>18</v>
      </c>
      <c r="N59" s="2" t="s">
        <v>19</v>
      </c>
      <c r="O59" s="35"/>
    </row>
    <row r="60" spans="1:15" ht="22.5">
      <c r="A60" s="122">
        <v>60</v>
      </c>
      <c r="B60" s="149" t="s">
        <v>61</v>
      </c>
      <c r="C60" s="150"/>
      <c r="D60" s="150"/>
      <c r="E60" s="151"/>
      <c r="F60" s="122">
        <v>95</v>
      </c>
      <c r="G60" s="60" t="s">
        <v>62</v>
      </c>
      <c r="H60" s="116">
        <f>J60-I60+1</f>
        <v>22</v>
      </c>
      <c r="I60" s="122">
        <v>92</v>
      </c>
      <c r="J60" s="3">
        <v>113</v>
      </c>
      <c r="K60" s="4" t="s">
        <v>23</v>
      </c>
      <c r="L60" s="4" t="s">
        <v>23</v>
      </c>
      <c r="M60" s="4"/>
      <c r="N60" s="9" t="s">
        <v>39</v>
      </c>
    </row>
    <row r="61" spans="1:15">
      <c r="A61" s="122">
        <v>60</v>
      </c>
      <c r="B61" s="145" t="s">
        <v>106</v>
      </c>
      <c r="C61" s="145"/>
      <c r="D61" s="145"/>
      <c r="E61" s="145"/>
      <c r="F61" s="122">
        <v>90</v>
      </c>
      <c r="G61" s="51" t="s">
        <v>107</v>
      </c>
      <c r="H61" s="116">
        <f>J61-I61+1</f>
        <v>33</v>
      </c>
      <c r="I61" s="122">
        <v>1</v>
      </c>
      <c r="J61" s="3">
        <v>33</v>
      </c>
      <c r="K61" s="4" t="s">
        <v>23</v>
      </c>
      <c r="L61" s="4" t="s">
        <v>23</v>
      </c>
      <c r="M61" s="4" t="s">
        <v>23</v>
      </c>
      <c r="N61" s="9" t="s">
        <v>39</v>
      </c>
    </row>
    <row r="62" spans="1:15">
      <c r="A62" s="116"/>
      <c r="B62" s="125"/>
      <c r="C62" s="126"/>
      <c r="D62" s="126"/>
      <c r="E62" s="127"/>
      <c r="F62" s="116"/>
      <c r="G62" s="13"/>
      <c r="H62" s="116"/>
      <c r="I62" s="116"/>
      <c r="J62" s="120"/>
      <c r="K62" s="4"/>
      <c r="L62" s="4"/>
      <c r="M62" s="4"/>
      <c r="N62" s="9"/>
    </row>
    <row r="63" spans="1:15">
      <c r="A63" s="116"/>
      <c r="B63" s="125"/>
      <c r="C63" s="126"/>
      <c r="D63" s="126"/>
      <c r="E63" s="127"/>
      <c r="F63" s="116"/>
      <c r="G63" s="116"/>
      <c r="H63" s="116"/>
      <c r="I63" s="116"/>
      <c r="J63" s="120"/>
      <c r="K63" s="4"/>
      <c r="L63" s="4"/>
      <c r="M63" s="4"/>
      <c r="N63" s="42"/>
    </row>
    <row r="64" spans="1:15">
      <c r="A64" s="116">
        <v>60</v>
      </c>
      <c r="B64" s="125" t="s">
        <v>108</v>
      </c>
      <c r="C64" s="126"/>
      <c r="D64" s="126"/>
      <c r="E64" s="127"/>
      <c r="F64" s="24">
        <v>20</v>
      </c>
      <c r="G64" s="116"/>
      <c r="H64" s="116"/>
      <c r="I64" s="116"/>
      <c r="J64" s="120"/>
      <c r="K64" s="19"/>
      <c r="L64" s="19"/>
      <c r="M64" s="19"/>
      <c r="N64" s="9" t="s">
        <v>23</v>
      </c>
    </row>
    <row r="65" spans="1:14">
      <c r="A65" s="116">
        <v>60</v>
      </c>
      <c r="B65" s="125" t="s">
        <v>109</v>
      </c>
      <c r="C65" s="126"/>
      <c r="D65" s="126"/>
      <c r="E65" s="127"/>
      <c r="F65" s="116">
        <f>15+25+10</f>
        <v>50</v>
      </c>
      <c r="G65" s="116"/>
      <c r="H65" s="116"/>
      <c r="I65" s="116"/>
      <c r="J65" s="120"/>
      <c r="K65" s="19"/>
      <c r="L65" s="19"/>
      <c r="M65" s="19"/>
      <c r="N65" s="9" t="s">
        <v>23</v>
      </c>
    </row>
    <row r="66" spans="1:14">
      <c r="A66" s="1">
        <f>(A60+A61+A62+A63+A64+A65)/60</f>
        <v>4</v>
      </c>
      <c r="B66" s="143" t="s">
        <v>27</v>
      </c>
      <c r="C66" s="143"/>
      <c r="D66" s="143"/>
      <c r="E66" s="143"/>
      <c r="F66" s="1">
        <f>(F60+F62+F63+F64+F65+F61)/60</f>
        <v>4.25</v>
      </c>
      <c r="G66" s="116"/>
      <c r="H66" s="116">
        <f>H60+H62+H63</f>
        <v>22</v>
      </c>
      <c r="I66" s="116"/>
      <c r="J66" s="120"/>
      <c r="K66" s="4"/>
      <c r="L66" s="4"/>
      <c r="M66" s="4"/>
      <c r="N66" s="9"/>
    </row>
    <row r="67" spans="1:14" ht="15.75" thickBot="1">
      <c r="A67" s="15">
        <f>(A8+A16+A24+A32+A43+A51+A58+A66)*60</f>
        <v>1530</v>
      </c>
      <c r="E67" t="s">
        <v>71</v>
      </c>
      <c r="F67">
        <f>(F8+F16+F24+F32+F43+F51+F58+F66)/8</f>
        <v>4.0875000000000004</v>
      </c>
    </row>
    <row r="68" spans="1:14">
      <c r="A68" s="16"/>
      <c r="B68" s="146" t="s">
        <v>2</v>
      </c>
      <c r="C68" s="146"/>
      <c r="D68" s="146"/>
      <c r="E68" s="146"/>
    </row>
    <row r="69" spans="1:14">
      <c r="A69" s="17">
        <f>A4+A19+A39+A54</f>
        <v>60</v>
      </c>
      <c r="B69" s="142" t="s">
        <v>3</v>
      </c>
      <c r="C69" s="142"/>
      <c r="D69" s="142"/>
      <c r="E69" s="142"/>
      <c r="G69" t="s">
        <v>72</v>
      </c>
      <c r="H69" s="90">
        <f>F8+F16+F24+F32+F43+F51+F58+F66</f>
        <v>32.700000000000003</v>
      </c>
    </row>
    <row r="70" spans="1:14">
      <c r="A70" s="17">
        <f>A5+A13+A21+A28+A40+A48+A55+A63</f>
        <v>60</v>
      </c>
      <c r="B70" s="139" t="s">
        <v>73</v>
      </c>
      <c r="C70" s="140"/>
      <c r="D70" s="140"/>
      <c r="E70" s="141"/>
    </row>
    <row r="71" spans="1:14">
      <c r="A71" s="17">
        <f>A11+A27+A47+A62</f>
        <v>0</v>
      </c>
      <c r="B71" s="139" t="s">
        <v>74</v>
      </c>
      <c r="C71" s="140"/>
      <c r="D71" s="140"/>
      <c r="E71" s="141"/>
    </row>
    <row r="72" spans="1:14">
      <c r="A72" s="17">
        <f>A3+A10+A18+A26+A38+A45+A53+A60</f>
        <v>510</v>
      </c>
      <c r="B72" s="139" t="s">
        <v>75</v>
      </c>
      <c r="C72" s="140"/>
      <c r="D72" s="140"/>
      <c r="E72" s="141"/>
    </row>
    <row r="73" spans="1:14">
      <c r="A73" s="17"/>
      <c r="B73" s="139" t="s">
        <v>76</v>
      </c>
      <c r="C73" s="140"/>
      <c r="D73" s="140"/>
      <c r="E73" s="141"/>
    </row>
    <row r="74" spans="1:14" ht="15.75" thickBot="1">
      <c r="A74" s="18"/>
      <c r="B74" s="139" t="s">
        <v>8</v>
      </c>
      <c r="C74" s="140"/>
      <c r="D74" s="140"/>
      <c r="E74" s="141"/>
    </row>
    <row r="75" spans="1:14">
      <c r="A75" s="14">
        <f>A68+A69+A70+A71+A72+A73+A74</f>
        <v>630</v>
      </c>
      <c r="B75" s="138"/>
      <c r="C75" s="138"/>
      <c r="D75" s="138"/>
      <c r="E75" s="138"/>
    </row>
    <row r="76" spans="1:14">
      <c r="A76" s="14">
        <f>120*8+A75</f>
        <v>1590</v>
      </c>
      <c r="B76" s="138" t="s">
        <v>77</v>
      </c>
      <c r="C76" s="138"/>
      <c r="D76" s="138"/>
      <c r="E76" s="8"/>
    </row>
    <row r="77" spans="1:14">
      <c r="A77" s="14"/>
      <c r="B77" s="128"/>
      <c r="C77" s="128"/>
      <c r="D77" s="128"/>
    </row>
  </sheetData>
  <mergeCells count="95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4:E14"/>
    <mergeCell ref="B4:E4"/>
    <mergeCell ref="B5:E5"/>
    <mergeCell ref="B6:E6"/>
    <mergeCell ref="P6:V6"/>
    <mergeCell ref="B7:E7"/>
    <mergeCell ref="B8:E8"/>
    <mergeCell ref="B9:E9"/>
    <mergeCell ref="B10:E10"/>
    <mergeCell ref="B11:E11"/>
    <mergeCell ref="B12:E12"/>
    <mergeCell ref="B13:E1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42:E42"/>
    <mergeCell ref="B27:E27"/>
    <mergeCell ref="B28:E28"/>
    <mergeCell ref="B29:E29"/>
    <mergeCell ref="B30:E30"/>
    <mergeCell ref="B31:E31"/>
    <mergeCell ref="B32:E32"/>
    <mergeCell ref="B37:E37"/>
    <mergeCell ref="B38:E38"/>
    <mergeCell ref="B39:E39"/>
    <mergeCell ref="B40:E40"/>
    <mergeCell ref="B41:E41"/>
    <mergeCell ref="B54:E54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74:E74"/>
    <mergeCell ref="B75:E75"/>
    <mergeCell ref="B76:D76"/>
    <mergeCell ref="B77:D77"/>
    <mergeCell ref="B68:E68"/>
    <mergeCell ref="B69:E69"/>
    <mergeCell ref="B70:E70"/>
    <mergeCell ref="B71:E71"/>
    <mergeCell ref="B72:E72"/>
    <mergeCell ref="B73:E73"/>
  </mergeCells>
  <pageMargins left="0.25" right="0.25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7"/>
  <sheetViews>
    <sheetView zoomScaleNormal="100" workbookViewId="0" xr3:uid="{842E5F09-E766-5B8D-85AF-A39847EA96FD}">
      <selection activeCell="H69" sqref="H69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12.140625" customWidth="1"/>
    <col min="16" max="16" width="9.140625" customWidth="1"/>
    <col min="17" max="17" width="2.85546875" customWidth="1"/>
  </cols>
  <sheetData>
    <row r="1" spans="1:29" ht="16.5" thickBot="1">
      <c r="A1" s="130" t="s">
        <v>110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111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22.5">
      <c r="A3" s="122">
        <v>60</v>
      </c>
      <c r="B3" s="125" t="s">
        <v>112</v>
      </c>
      <c r="C3" s="126"/>
      <c r="D3" s="126"/>
      <c r="E3" s="127"/>
      <c r="F3" s="122">
        <v>80</v>
      </c>
      <c r="G3" s="48" t="s">
        <v>113</v>
      </c>
      <c r="H3" s="116"/>
      <c r="I3" s="122"/>
      <c r="J3" s="3"/>
      <c r="K3" s="66"/>
      <c r="L3" s="66"/>
      <c r="M3" s="66"/>
      <c r="N3" s="11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>
      <c r="A4" s="122"/>
      <c r="B4" s="145"/>
      <c r="C4" s="145"/>
      <c r="D4" s="145"/>
      <c r="E4" s="145"/>
      <c r="F4" s="122"/>
      <c r="G4" s="51"/>
      <c r="H4" s="116"/>
      <c r="I4" s="122"/>
      <c r="J4" s="3"/>
      <c r="K4" s="4"/>
      <c r="L4" s="4"/>
      <c r="M4" s="4"/>
      <c r="N4" s="52"/>
      <c r="P4" s="37">
        <v>0</v>
      </c>
      <c r="Q4" s="41">
        <v>0</v>
      </c>
      <c r="R4" s="37">
        <v>0</v>
      </c>
      <c r="S4" s="41">
        <v>0</v>
      </c>
      <c r="T4" s="37">
        <v>0</v>
      </c>
      <c r="U4" s="41">
        <v>0</v>
      </c>
      <c r="V4" s="37">
        <v>0</v>
      </c>
      <c r="W4" s="40">
        <v>0</v>
      </c>
      <c r="X4" s="38">
        <v>0</v>
      </c>
      <c r="Y4" s="40">
        <v>0</v>
      </c>
      <c r="Z4">
        <v>0</v>
      </c>
      <c r="AA4" s="40">
        <v>0</v>
      </c>
      <c r="AB4" s="38">
        <v>0</v>
      </c>
      <c r="AC4" s="40">
        <v>0</v>
      </c>
    </row>
    <row r="5" spans="1:29">
      <c r="A5" s="116"/>
      <c r="B5" s="144"/>
      <c r="C5" s="144"/>
      <c r="D5" s="144"/>
      <c r="E5" s="144"/>
      <c r="F5" s="116"/>
      <c r="G5" s="13"/>
      <c r="H5" s="116"/>
      <c r="I5" s="122"/>
      <c r="J5" s="120"/>
      <c r="K5" s="4"/>
      <c r="L5" s="4"/>
      <c r="M5" s="4"/>
      <c r="N5" s="9"/>
      <c r="P5" s="39"/>
      <c r="Q5" s="39"/>
      <c r="R5" s="39"/>
      <c r="S5" s="39"/>
      <c r="T5" s="39"/>
      <c r="U5" s="39"/>
      <c r="V5" s="39" t="s">
        <v>82</v>
      </c>
    </row>
    <row r="6" spans="1:29">
      <c r="A6" s="116">
        <v>40</v>
      </c>
      <c r="B6" s="125" t="s">
        <v>114</v>
      </c>
      <c r="C6" s="126"/>
      <c r="D6" s="126"/>
      <c r="E6" s="127"/>
      <c r="F6" s="116">
        <f>28+26</f>
        <v>54</v>
      </c>
      <c r="G6" s="116"/>
      <c r="H6" s="116"/>
      <c r="I6" s="116"/>
      <c r="J6" s="120"/>
      <c r="K6" s="32"/>
      <c r="L6" s="32"/>
      <c r="M6" s="32"/>
      <c r="N6" s="9" t="s">
        <v>23</v>
      </c>
      <c r="P6" s="128"/>
      <c r="Q6" s="128"/>
      <c r="R6" s="128"/>
      <c r="S6" s="128"/>
      <c r="T6" s="128"/>
      <c r="U6" s="128"/>
      <c r="V6" s="128"/>
    </row>
    <row r="7" spans="1:29">
      <c r="A7" s="116">
        <v>20</v>
      </c>
      <c r="B7" s="125" t="s">
        <v>115</v>
      </c>
      <c r="C7" s="126"/>
      <c r="D7" s="126"/>
      <c r="E7" s="127"/>
      <c r="F7" s="24">
        <v>30</v>
      </c>
      <c r="G7" s="24"/>
      <c r="H7" s="116"/>
      <c r="I7" s="116"/>
      <c r="J7" s="120"/>
      <c r="K7" s="32"/>
      <c r="L7" s="32"/>
      <c r="M7" s="32"/>
      <c r="N7" s="9" t="s">
        <v>23</v>
      </c>
    </row>
    <row r="8" spans="1:29" ht="15.75" thickBot="1">
      <c r="A8" s="1">
        <f>(A3+A4+A5+A6+A7)/60</f>
        <v>2</v>
      </c>
      <c r="B8" s="155" t="s">
        <v>27</v>
      </c>
      <c r="C8" s="156"/>
      <c r="D8" s="156"/>
      <c r="E8" s="157"/>
      <c r="F8" s="1">
        <f>(F3+F4+F5+F6+F7)/60</f>
        <v>2.7333333333333334</v>
      </c>
      <c r="G8" s="116"/>
      <c r="H8" s="116">
        <f>H3+H4+H5</f>
        <v>0</v>
      </c>
      <c r="I8" s="116"/>
      <c r="J8" s="120"/>
      <c r="K8" s="4"/>
      <c r="L8" s="4"/>
      <c r="M8" s="4"/>
      <c r="N8" s="36"/>
    </row>
    <row r="9" spans="1:29" ht="15.75" thickBot="1">
      <c r="A9" s="2" t="s">
        <v>9</v>
      </c>
      <c r="B9" s="135" t="s">
        <v>116</v>
      </c>
      <c r="C9" s="136"/>
      <c r="D9" s="136"/>
      <c r="E9" s="137"/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29" ht="22.5">
      <c r="A10" s="122">
        <v>30</v>
      </c>
      <c r="B10" s="125" t="s">
        <v>61</v>
      </c>
      <c r="C10" s="126"/>
      <c r="D10" s="126"/>
      <c r="E10" s="127"/>
      <c r="F10" s="122">
        <f>20+25</f>
        <v>45</v>
      </c>
      <c r="G10" s="60" t="s">
        <v>62</v>
      </c>
      <c r="H10" s="116">
        <f>J10-I10+1</f>
        <v>14</v>
      </c>
      <c r="I10" s="122">
        <v>114</v>
      </c>
      <c r="J10" s="120">
        <v>127</v>
      </c>
      <c r="K10" s="32" t="s">
        <v>23</v>
      </c>
      <c r="L10" s="32" t="s">
        <v>23</v>
      </c>
      <c r="M10" s="32"/>
      <c r="N10" s="10"/>
    </row>
    <row r="11" spans="1:29">
      <c r="A11" s="122">
        <v>30</v>
      </c>
      <c r="B11" s="145" t="s">
        <v>106</v>
      </c>
      <c r="C11" s="145"/>
      <c r="D11" s="145"/>
      <c r="E11" s="145"/>
      <c r="F11" s="122">
        <v>60</v>
      </c>
      <c r="G11" s="51" t="s">
        <v>107</v>
      </c>
      <c r="H11" s="116">
        <f>J11-I11+1</f>
        <v>2</v>
      </c>
      <c r="I11" s="122">
        <v>34</v>
      </c>
      <c r="J11" s="120">
        <v>35</v>
      </c>
      <c r="K11" s="32" t="s">
        <v>23</v>
      </c>
      <c r="L11" s="32" t="s">
        <v>23</v>
      </c>
      <c r="M11" s="32"/>
      <c r="N11" s="10" t="s">
        <v>117</v>
      </c>
      <c r="Q11" s="23"/>
      <c r="R11" s="23"/>
    </row>
    <row r="12" spans="1:29">
      <c r="A12" s="116">
        <v>30</v>
      </c>
      <c r="B12" s="144" t="s">
        <v>30</v>
      </c>
      <c r="C12" s="144"/>
      <c r="D12" s="144"/>
      <c r="E12" s="144"/>
      <c r="F12" s="116">
        <v>10</v>
      </c>
      <c r="G12" s="13" t="s">
        <v>38</v>
      </c>
      <c r="H12" s="116">
        <f>J12-I12+1</f>
        <v>2</v>
      </c>
      <c r="I12" s="122">
        <v>85</v>
      </c>
      <c r="J12" s="120">
        <v>86</v>
      </c>
      <c r="K12" s="32" t="s">
        <v>23</v>
      </c>
      <c r="L12" s="32" t="s">
        <v>23</v>
      </c>
      <c r="M12" s="32"/>
      <c r="N12" s="10"/>
      <c r="Q12" s="23"/>
      <c r="R12" s="23"/>
    </row>
    <row r="13" spans="1:29">
      <c r="A13" s="116"/>
      <c r="B13" s="144"/>
      <c r="C13" s="144"/>
      <c r="D13" s="144"/>
      <c r="E13" s="144"/>
      <c r="F13" s="116"/>
      <c r="G13" s="13"/>
      <c r="H13" s="116"/>
      <c r="I13" s="116"/>
      <c r="J13" s="120"/>
      <c r="K13" s="32"/>
      <c r="L13" s="32"/>
      <c r="M13" s="32"/>
      <c r="N13" s="10"/>
      <c r="Q13" s="23"/>
      <c r="R13" s="23"/>
    </row>
    <row r="14" spans="1:29">
      <c r="A14" s="116"/>
      <c r="B14" s="125" t="s">
        <v>118</v>
      </c>
      <c r="C14" s="126"/>
      <c r="D14" s="126"/>
      <c r="E14" s="127"/>
      <c r="F14" s="50"/>
      <c r="G14" s="13"/>
      <c r="H14" s="116"/>
      <c r="I14" s="116"/>
      <c r="J14" s="120"/>
      <c r="K14" s="32"/>
      <c r="L14" s="32"/>
      <c r="M14" s="32"/>
      <c r="N14" s="9" t="s">
        <v>23</v>
      </c>
      <c r="Q14" s="23"/>
      <c r="R14" s="23"/>
    </row>
    <row r="15" spans="1:29">
      <c r="A15" s="116"/>
      <c r="B15" s="125" t="s">
        <v>119</v>
      </c>
      <c r="C15" s="126"/>
      <c r="D15" s="126"/>
      <c r="E15" s="127"/>
      <c r="F15" s="24">
        <v>14</v>
      </c>
      <c r="G15" s="116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 ht="15.75" thickBot="1">
      <c r="A16" s="1">
        <f>(A10+A11+A13+A14+A15)/60</f>
        <v>1</v>
      </c>
      <c r="B16" s="143" t="s">
        <v>27</v>
      </c>
      <c r="C16" s="143"/>
      <c r="D16" s="143"/>
      <c r="E16" s="143"/>
      <c r="F16" s="1">
        <f>(F10+F11+F13+F14+F15+F12)/60</f>
        <v>2.15</v>
      </c>
      <c r="G16" s="116"/>
      <c r="H16" s="116">
        <f>H10+H11+H13</f>
        <v>16</v>
      </c>
      <c r="I16" s="116"/>
      <c r="J16" s="120"/>
      <c r="K16" s="4"/>
      <c r="L16" s="4"/>
      <c r="M16" s="4"/>
      <c r="N16" s="31"/>
      <c r="Q16" s="23"/>
      <c r="R16" s="23"/>
    </row>
    <row r="17" spans="1:18" ht="15.75" thickBot="1">
      <c r="A17" s="2" t="s">
        <v>9</v>
      </c>
      <c r="B17" s="135" t="s">
        <v>120</v>
      </c>
      <c r="C17" s="136"/>
      <c r="D17" s="136"/>
      <c r="E17" s="137"/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" t="s">
        <v>19</v>
      </c>
      <c r="O17" s="35"/>
      <c r="Q17" s="23"/>
      <c r="R17" s="23"/>
    </row>
    <row r="18" spans="1:18" ht="22.5">
      <c r="A18" s="122">
        <v>30</v>
      </c>
      <c r="B18" s="125" t="s">
        <v>61</v>
      </c>
      <c r="C18" s="126"/>
      <c r="D18" s="126"/>
      <c r="E18" s="127"/>
      <c r="F18" s="122">
        <v>29</v>
      </c>
      <c r="G18" s="60" t="s">
        <v>62</v>
      </c>
      <c r="H18" s="116">
        <f>J18-I18+1</f>
        <v>8</v>
      </c>
      <c r="I18" s="122">
        <v>128</v>
      </c>
      <c r="J18" s="120">
        <v>135</v>
      </c>
      <c r="K18" s="4" t="s">
        <v>23</v>
      </c>
      <c r="L18" s="4" t="s">
        <v>23</v>
      </c>
      <c r="M18" s="4"/>
      <c r="N18" s="42" t="s">
        <v>121</v>
      </c>
      <c r="Q18" s="23"/>
      <c r="R18" s="23"/>
    </row>
    <row r="19" spans="1:18">
      <c r="A19" s="122">
        <v>30</v>
      </c>
      <c r="B19" s="145" t="s">
        <v>106</v>
      </c>
      <c r="C19" s="145"/>
      <c r="D19" s="145"/>
      <c r="E19" s="145"/>
      <c r="F19" s="116">
        <v>60</v>
      </c>
      <c r="G19" s="51" t="s">
        <v>107</v>
      </c>
      <c r="H19" s="116">
        <f>J19-I19+1</f>
        <v>11</v>
      </c>
      <c r="I19" s="122">
        <v>36</v>
      </c>
      <c r="J19" s="120">
        <v>46</v>
      </c>
      <c r="K19" s="4" t="s">
        <v>23</v>
      </c>
      <c r="L19" s="4" t="s">
        <v>23</v>
      </c>
      <c r="M19" s="4"/>
      <c r="N19" s="10" t="s">
        <v>39</v>
      </c>
      <c r="Q19" s="23"/>
      <c r="R19" s="23"/>
    </row>
    <row r="20" spans="1:18">
      <c r="A20" s="116">
        <v>30</v>
      </c>
      <c r="B20" s="144" t="s">
        <v>30</v>
      </c>
      <c r="C20" s="144"/>
      <c r="D20" s="144"/>
      <c r="E20" s="144"/>
      <c r="F20" s="116">
        <v>50</v>
      </c>
      <c r="G20" s="13" t="s">
        <v>38</v>
      </c>
      <c r="H20" s="116">
        <f>J20-I20+1</f>
        <v>10</v>
      </c>
      <c r="I20" s="122">
        <v>87</v>
      </c>
      <c r="J20" s="120">
        <v>96</v>
      </c>
      <c r="K20" s="32" t="s">
        <v>23</v>
      </c>
      <c r="L20" s="32" t="s">
        <v>23</v>
      </c>
      <c r="M20" s="32"/>
      <c r="N20" s="10" t="s">
        <v>39</v>
      </c>
      <c r="Q20" s="23"/>
      <c r="R20" s="23"/>
    </row>
    <row r="21" spans="1:18">
      <c r="A21" s="116"/>
      <c r="B21" s="144"/>
      <c r="C21" s="144"/>
      <c r="D21" s="144"/>
      <c r="E21" s="144"/>
      <c r="F21" s="116"/>
      <c r="G21" s="13"/>
      <c r="H21" s="116"/>
      <c r="I21" s="116"/>
      <c r="J21" s="120"/>
      <c r="K21" s="33"/>
      <c r="L21" s="33"/>
      <c r="M21" s="33"/>
      <c r="N21" s="10"/>
      <c r="Q21" s="23"/>
      <c r="R21" s="23"/>
    </row>
    <row r="22" spans="1:18">
      <c r="A22" s="116">
        <v>60</v>
      </c>
      <c r="B22" s="125" t="s">
        <v>122</v>
      </c>
      <c r="C22" s="126"/>
      <c r="D22" s="126"/>
      <c r="E22" s="127"/>
      <c r="F22" s="116">
        <f>90+8+3</f>
        <v>101</v>
      </c>
      <c r="G22" s="116"/>
      <c r="H22" s="116"/>
      <c r="I22" s="116"/>
      <c r="J22" s="120"/>
      <c r="K22" s="32"/>
      <c r="L22" s="32"/>
      <c r="M22" s="32"/>
      <c r="N22" s="9" t="s">
        <v>23</v>
      </c>
      <c r="Q22" s="23"/>
      <c r="R22" s="23"/>
    </row>
    <row r="23" spans="1:18">
      <c r="A23" s="116">
        <v>60</v>
      </c>
      <c r="B23" s="125" t="s">
        <v>96</v>
      </c>
      <c r="C23" s="126"/>
      <c r="D23" s="126"/>
      <c r="E23" s="127"/>
      <c r="F23" s="50"/>
      <c r="G23" s="116"/>
      <c r="H23" s="116"/>
      <c r="I23" s="116"/>
      <c r="J23" s="120"/>
      <c r="K23" s="32"/>
      <c r="L23" s="32"/>
      <c r="M23" s="32"/>
      <c r="N23" s="9" t="s">
        <v>23</v>
      </c>
      <c r="Q23" s="23"/>
      <c r="R23" s="23"/>
    </row>
    <row r="24" spans="1:18" ht="15.75" thickBot="1">
      <c r="A24" s="1">
        <f>(A18+A20+A21+A22+A23+A19)/60</f>
        <v>3.5</v>
      </c>
      <c r="B24" s="143" t="s">
        <v>27</v>
      </c>
      <c r="C24" s="143"/>
      <c r="D24" s="143"/>
      <c r="E24" s="143"/>
      <c r="F24" s="1">
        <f>(F18+F20+F21+F22+F23+F19)/60</f>
        <v>4</v>
      </c>
      <c r="G24" s="116"/>
      <c r="H24" s="116">
        <f>H18+H20+H21</f>
        <v>18</v>
      </c>
      <c r="I24" s="116"/>
      <c r="J24" s="120"/>
      <c r="K24" s="4"/>
      <c r="L24" s="4"/>
      <c r="M24" s="4"/>
      <c r="N24" s="9"/>
      <c r="Q24" s="23"/>
      <c r="R24" s="23"/>
    </row>
    <row r="25" spans="1:18" ht="15.75" thickBot="1">
      <c r="A25" s="2" t="s">
        <v>9</v>
      </c>
      <c r="B25" s="135" t="s">
        <v>123</v>
      </c>
      <c r="C25" s="136"/>
      <c r="D25" s="136"/>
      <c r="E25" s="137"/>
      <c r="F25" s="2" t="s">
        <v>11</v>
      </c>
      <c r="G25" s="2" t="s">
        <v>12</v>
      </c>
      <c r="H25" s="2" t="s">
        <v>13</v>
      </c>
      <c r="I25" s="2" t="s">
        <v>14</v>
      </c>
      <c r="J25" s="2" t="s">
        <v>15</v>
      </c>
      <c r="K25" s="2" t="s">
        <v>16</v>
      </c>
      <c r="L25" s="2" t="s">
        <v>17</v>
      </c>
      <c r="M25" s="2" t="s">
        <v>18</v>
      </c>
      <c r="N25" s="2" t="s">
        <v>19</v>
      </c>
      <c r="Q25" s="23"/>
      <c r="R25" s="23"/>
    </row>
    <row r="26" spans="1:18">
      <c r="A26" s="122">
        <v>60</v>
      </c>
      <c r="B26" s="129" t="s">
        <v>124</v>
      </c>
      <c r="C26" s="129"/>
      <c r="D26" s="129"/>
      <c r="E26" s="129"/>
      <c r="F26" s="122">
        <v>90</v>
      </c>
      <c r="G26" s="54" t="s">
        <v>125</v>
      </c>
      <c r="H26" s="116">
        <f>J26-I26+1</f>
        <v>24</v>
      </c>
      <c r="I26" s="122">
        <v>1</v>
      </c>
      <c r="J26" s="3">
        <v>24</v>
      </c>
      <c r="K26" s="32" t="s">
        <v>23</v>
      </c>
      <c r="L26" s="32" t="s">
        <v>23</v>
      </c>
      <c r="M26" s="32"/>
      <c r="N26" s="34" t="s">
        <v>126</v>
      </c>
    </row>
    <row r="27" spans="1:18">
      <c r="A27" s="116">
        <v>60</v>
      </c>
      <c r="B27" s="144" t="s">
        <v>30</v>
      </c>
      <c r="C27" s="144"/>
      <c r="D27" s="144"/>
      <c r="E27" s="144"/>
      <c r="F27" s="116">
        <v>60</v>
      </c>
      <c r="G27" s="13" t="s">
        <v>38</v>
      </c>
      <c r="H27" s="116">
        <f>J27-I27+1</f>
        <v>9</v>
      </c>
      <c r="I27" s="116">
        <v>97</v>
      </c>
      <c r="J27" s="120">
        <v>105</v>
      </c>
      <c r="K27" s="68" t="s">
        <v>23</v>
      </c>
      <c r="L27" s="32" t="s">
        <v>23</v>
      </c>
      <c r="M27" s="32"/>
      <c r="N27" s="34" t="s">
        <v>126</v>
      </c>
    </row>
    <row r="28" spans="1:18">
      <c r="A28" s="122">
        <v>60</v>
      </c>
      <c r="B28" s="144" t="s">
        <v>106</v>
      </c>
      <c r="C28" s="144"/>
      <c r="D28" s="144"/>
      <c r="E28" s="144"/>
      <c r="F28" s="116">
        <v>60</v>
      </c>
      <c r="G28" s="51" t="s">
        <v>107</v>
      </c>
      <c r="H28" s="116">
        <f>J28-I28+1</f>
        <v>22</v>
      </c>
      <c r="I28" s="122">
        <v>47</v>
      </c>
      <c r="J28" s="120">
        <v>68</v>
      </c>
      <c r="K28" s="53" t="s">
        <v>23</v>
      </c>
      <c r="L28" s="32" t="s">
        <v>23</v>
      </c>
      <c r="M28" s="32"/>
      <c r="N28" s="34" t="s">
        <v>126</v>
      </c>
    </row>
    <row r="29" spans="1:18" ht="22.5">
      <c r="A29" s="116"/>
      <c r="B29" s="129" t="s">
        <v>124</v>
      </c>
      <c r="C29" s="129"/>
      <c r="D29" s="129"/>
      <c r="E29" s="129"/>
      <c r="F29" s="116">
        <v>8</v>
      </c>
      <c r="G29" s="62" t="s">
        <v>127</v>
      </c>
      <c r="H29" s="116">
        <f>J29-I29+1</f>
        <v>14</v>
      </c>
      <c r="I29" s="116">
        <v>1</v>
      </c>
      <c r="J29" s="120">
        <v>14</v>
      </c>
      <c r="K29" s="53" t="s">
        <v>23</v>
      </c>
      <c r="L29" s="53"/>
      <c r="M29" s="32"/>
      <c r="N29" s="42" t="s">
        <v>60</v>
      </c>
      <c r="O29" s="69">
        <v>42718</v>
      </c>
    </row>
    <row r="30" spans="1:18">
      <c r="A30" s="116">
        <v>60</v>
      </c>
      <c r="B30" s="125" t="s">
        <v>128</v>
      </c>
      <c r="C30" s="126"/>
      <c r="D30" s="126"/>
      <c r="E30" s="127"/>
      <c r="F30" s="116">
        <f>11+20+5</f>
        <v>36</v>
      </c>
      <c r="G30" s="116"/>
      <c r="H30" s="116"/>
      <c r="I30" s="116"/>
      <c r="J30" s="120"/>
      <c r="K30" s="32"/>
      <c r="L30" s="32"/>
      <c r="M30" s="32"/>
      <c r="N30" s="9" t="s">
        <v>23</v>
      </c>
    </row>
    <row r="31" spans="1:18">
      <c r="A31" s="116">
        <v>20</v>
      </c>
      <c r="B31" s="125" t="s">
        <v>129</v>
      </c>
      <c r="C31" s="126"/>
      <c r="D31" s="126"/>
      <c r="E31" s="127"/>
      <c r="F31" s="116">
        <v>15</v>
      </c>
      <c r="G31" s="116"/>
      <c r="H31" s="116"/>
      <c r="I31" s="116"/>
      <c r="J31" s="120"/>
      <c r="K31" s="32"/>
      <c r="L31" s="32"/>
      <c r="M31" s="32"/>
      <c r="N31" s="9" t="s">
        <v>23</v>
      </c>
    </row>
    <row r="32" spans="1:18">
      <c r="A32" s="1">
        <f>(A26+A27+A28+A30+A31)/60</f>
        <v>4.333333333333333</v>
      </c>
      <c r="B32" s="143" t="s">
        <v>27</v>
      </c>
      <c r="C32" s="143"/>
      <c r="D32" s="143"/>
      <c r="E32" s="143"/>
      <c r="F32" s="1">
        <f>(F26+F27+F28+F30+F31+F29)/60</f>
        <v>4.4833333333333334</v>
      </c>
      <c r="G32" s="116"/>
      <c r="H32" s="116">
        <f>H26+H27+H28</f>
        <v>55</v>
      </c>
      <c r="I32" s="116"/>
      <c r="J32" s="120"/>
      <c r="K32" s="32"/>
      <c r="L32" s="32"/>
      <c r="M32" s="32"/>
      <c r="N32" s="9"/>
    </row>
    <row r="33" spans="1:15">
      <c r="A33" s="5"/>
      <c r="B33" s="6"/>
      <c r="C33" s="6"/>
      <c r="D33" s="6"/>
      <c r="E33" s="6" t="s">
        <v>43</v>
      </c>
      <c r="F33" s="5">
        <f>(F8+F16+F24+F32)/4</f>
        <v>3.3416666666666668</v>
      </c>
      <c r="G33" s="6"/>
      <c r="H33" s="6"/>
      <c r="I33" s="6"/>
      <c r="J33" s="6"/>
      <c r="K33" s="8"/>
      <c r="L33" s="8"/>
      <c r="M33" s="8"/>
      <c r="N33" s="8"/>
    </row>
    <row r="34" spans="1:15">
      <c r="A34" s="5"/>
      <c r="B34" s="6"/>
      <c r="C34" s="6"/>
      <c r="D34" s="6"/>
      <c r="E34" s="6"/>
      <c r="F34" s="5"/>
      <c r="G34" s="6"/>
      <c r="H34" s="6"/>
      <c r="I34" s="6"/>
      <c r="J34" s="6"/>
      <c r="K34" s="8"/>
      <c r="L34" s="8"/>
      <c r="M34" s="8"/>
      <c r="N34" s="8"/>
    </row>
    <row r="35" spans="1:15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5" ht="15.75" thickBot="1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5" ht="15.75" thickBot="1">
      <c r="A37" s="2" t="s">
        <v>9</v>
      </c>
      <c r="B37" s="135" t="s">
        <v>130</v>
      </c>
      <c r="C37" s="136"/>
      <c r="D37" s="136"/>
      <c r="E37" s="137"/>
      <c r="F37" s="2" t="s">
        <v>11</v>
      </c>
      <c r="G37" s="2" t="s">
        <v>12</v>
      </c>
      <c r="H37" s="2" t="s">
        <v>13</v>
      </c>
      <c r="I37" s="2" t="s">
        <v>14</v>
      </c>
      <c r="J37" s="117" t="s">
        <v>15</v>
      </c>
      <c r="K37" s="2" t="s">
        <v>16</v>
      </c>
      <c r="L37" s="2" t="s">
        <v>17</v>
      </c>
      <c r="M37" s="2" t="s">
        <v>18</v>
      </c>
      <c r="N37" s="2" t="s">
        <v>19</v>
      </c>
      <c r="O37" s="35"/>
    </row>
    <row r="38" spans="1:15" ht="33.75">
      <c r="A38" s="122">
        <v>60</v>
      </c>
      <c r="B38" s="145" t="s">
        <v>131</v>
      </c>
      <c r="C38" s="145"/>
      <c r="D38" s="145"/>
      <c r="E38" s="145"/>
      <c r="F38" s="122">
        <v>70</v>
      </c>
      <c r="G38" s="60" t="s">
        <v>132</v>
      </c>
      <c r="H38" s="116">
        <f>J38-I38+1</f>
        <v>20</v>
      </c>
      <c r="I38" s="122">
        <v>1</v>
      </c>
      <c r="J38" s="3">
        <v>20</v>
      </c>
      <c r="K38" s="4" t="s">
        <v>23</v>
      </c>
      <c r="L38" s="4" t="s">
        <v>23</v>
      </c>
      <c r="M38" s="4" t="s">
        <v>23</v>
      </c>
      <c r="N38" s="9"/>
    </row>
    <row r="39" spans="1:15">
      <c r="A39" s="122">
        <v>60</v>
      </c>
      <c r="B39" s="129" t="s">
        <v>124</v>
      </c>
      <c r="C39" s="129"/>
      <c r="D39" s="129"/>
      <c r="E39" s="129"/>
      <c r="F39" s="122">
        <v>60</v>
      </c>
      <c r="G39" s="54" t="s">
        <v>125</v>
      </c>
      <c r="H39" s="116">
        <f>J39-I39+1</f>
        <v>19</v>
      </c>
      <c r="I39" s="122">
        <v>25</v>
      </c>
      <c r="J39" s="3">
        <v>43</v>
      </c>
      <c r="K39" s="4" t="s">
        <v>23</v>
      </c>
      <c r="L39" s="32" t="s">
        <v>23</v>
      </c>
      <c r="M39" s="32" t="s">
        <v>23</v>
      </c>
      <c r="N39" s="10" t="s">
        <v>39</v>
      </c>
    </row>
    <row r="40" spans="1:15" ht="22.5">
      <c r="A40" s="116">
        <v>60</v>
      </c>
      <c r="B40" s="129" t="s">
        <v>133</v>
      </c>
      <c r="C40" s="129"/>
      <c r="D40" s="129"/>
      <c r="E40" s="129"/>
      <c r="F40" s="116">
        <v>35</v>
      </c>
      <c r="G40" s="62" t="s">
        <v>134</v>
      </c>
      <c r="H40" s="116">
        <f>J40-I40+1</f>
        <v>5</v>
      </c>
      <c r="I40" s="116">
        <v>1</v>
      </c>
      <c r="J40" s="120">
        <v>5</v>
      </c>
      <c r="K40" s="32" t="s">
        <v>23</v>
      </c>
      <c r="L40" s="32" t="s">
        <v>23</v>
      </c>
      <c r="M40" s="32" t="s">
        <v>23</v>
      </c>
      <c r="N40" s="10" t="s">
        <v>24</v>
      </c>
    </row>
    <row r="41" spans="1:15">
      <c r="A41" s="116">
        <v>60</v>
      </c>
      <c r="B41" s="125" t="s">
        <v>135</v>
      </c>
      <c r="C41" s="126"/>
      <c r="D41" s="126"/>
      <c r="E41" s="127"/>
      <c r="F41" s="24">
        <f>20+30+30+10</f>
        <v>90</v>
      </c>
      <c r="G41" s="116"/>
      <c r="H41" s="116"/>
      <c r="I41" s="116"/>
      <c r="J41" s="120"/>
      <c r="K41" s="32"/>
      <c r="L41" s="32"/>
      <c r="M41" s="32"/>
      <c r="N41" s="9" t="s">
        <v>23</v>
      </c>
    </row>
    <row r="42" spans="1:15">
      <c r="A42" s="116"/>
      <c r="B42" s="125" t="s">
        <v>102</v>
      </c>
      <c r="C42" s="126"/>
      <c r="D42" s="126"/>
      <c r="E42" s="127"/>
      <c r="F42" s="50"/>
      <c r="G42" s="116"/>
      <c r="H42" s="116"/>
      <c r="I42" s="116"/>
      <c r="J42" s="120"/>
      <c r="K42" s="32"/>
      <c r="L42" s="32"/>
      <c r="M42" s="32"/>
      <c r="N42" s="9" t="s">
        <v>23</v>
      </c>
    </row>
    <row r="43" spans="1:15" ht="15.75" thickBot="1">
      <c r="A43" s="1">
        <f>(A38+A39+A40+A41+A42)/60</f>
        <v>4</v>
      </c>
      <c r="B43" s="143" t="s">
        <v>27</v>
      </c>
      <c r="C43" s="143"/>
      <c r="D43" s="143"/>
      <c r="E43" s="143"/>
      <c r="F43" s="1">
        <f>(F38+F39+F40+F41+F42)/60</f>
        <v>4.25</v>
      </c>
      <c r="G43" s="116"/>
      <c r="H43" s="116">
        <f>H38+H39+H40</f>
        <v>44</v>
      </c>
      <c r="I43" s="116"/>
      <c r="J43" s="120"/>
      <c r="K43" s="4"/>
      <c r="L43" s="4"/>
      <c r="M43" s="4"/>
      <c r="N43" s="9"/>
    </row>
    <row r="44" spans="1:15" ht="15.75" thickBot="1">
      <c r="A44" s="2" t="s">
        <v>9</v>
      </c>
      <c r="B44" s="158" t="s">
        <v>136</v>
      </c>
      <c r="C44" s="159"/>
      <c r="D44" s="159"/>
      <c r="E44" s="160"/>
      <c r="F44" s="2" t="s">
        <v>11</v>
      </c>
      <c r="G44" s="2" t="s">
        <v>12</v>
      </c>
      <c r="H44" s="2" t="s">
        <v>13</v>
      </c>
      <c r="I44" s="2" t="s">
        <v>14</v>
      </c>
      <c r="J44" s="2" t="s">
        <v>15</v>
      </c>
      <c r="K44" s="20"/>
      <c r="L44" s="20"/>
      <c r="M44" s="21"/>
      <c r="N44" s="22"/>
    </row>
    <row r="45" spans="1:15" ht="15.75" thickBot="1">
      <c r="A45" s="122"/>
      <c r="B45" s="147" t="s">
        <v>137</v>
      </c>
      <c r="C45" s="147"/>
      <c r="D45" s="147"/>
      <c r="E45" s="147"/>
      <c r="F45" s="122">
        <v>120</v>
      </c>
      <c r="G45" s="122" t="s">
        <v>138</v>
      </c>
      <c r="H45" s="116"/>
      <c r="I45" s="122"/>
      <c r="J45" s="3"/>
      <c r="K45" s="67"/>
      <c r="L45" s="67"/>
      <c r="M45" s="67"/>
      <c r="N45" s="56" t="s">
        <v>139</v>
      </c>
    </row>
    <row r="46" spans="1:15">
      <c r="A46" s="122"/>
      <c r="B46" s="147" t="s">
        <v>137</v>
      </c>
      <c r="C46" s="147"/>
      <c r="D46" s="147"/>
      <c r="E46" s="147"/>
      <c r="F46" s="122">
        <v>120</v>
      </c>
      <c r="G46" s="51" t="s">
        <v>140</v>
      </c>
      <c r="H46" s="116"/>
      <c r="I46" s="122"/>
      <c r="J46" s="3"/>
      <c r="K46" s="67"/>
      <c r="L46" s="67"/>
      <c r="M46" s="67"/>
      <c r="N46" s="10"/>
    </row>
    <row r="47" spans="1:15" ht="22.5">
      <c r="A47" s="116"/>
      <c r="B47" s="125" t="s">
        <v>141</v>
      </c>
      <c r="C47" s="126"/>
      <c r="D47" s="126"/>
      <c r="E47" s="127"/>
      <c r="F47" s="116">
        <v>30</v>
      </c>
      <c r="G47" s="48" t="s">
        <v>142</v>
      </c>
      <c r="H47" s="116"/>
      <c r="I47" s="116"/>
      <c r="J47" s="120"/>
      <c r="K47" s="67"/>
      <c r="L47" s="67"/>
      <c r="M47" s="67"/>
      <c r="N47" s="10"/>
    </row>
    <row r="48" spans="1:15">
      <c r="A48" s="116"/>
      <c r="B48" s="125"/>
      <c r="C48" s="126"/>
      <c r="D48" s="126"/>
      <c r="E48" s="127"/>
      <c r="F48" s="116"/>
      <c r="G48" s="122"/>
      <c r="H48" s="116"/>
      <c r="I48" s="116"/>
      <c r="J48" s="120"/>
      <c r="K48" s="33"/>
      <c r="L48" s="33"/>
      <c r="M48" s="33"/>
      <c r="N48" s="9"/>
    </row>
    <row r="49" spans="1:15">
      <c r="A49" s="116">
        <v>60</v>
      </c>
      <c r="B49" s="125" t="s">
        <v>143</v>
      </c>
      <c r="C49" s="126"/>
      <c r="D49" s="126"/>
      <c r="E49" s="127"/>
      <c r="F49" s="116">
        <f>20+14+10</f>
        <v>44</v>
      </c>
      <c r="G49" s="116"/>
      <c r="H49" s="116"/>
      <c r="I49" s="116"/>
      <c r="J49" s="120"/>
      <c r="K49" s="32"/>
      <c r="L49" s="32"/>
      <c r="M49" s="32"/>
      <c r="N49" s="9" t="s">
        <v>23</v>
      </c>
    </row>
    <row r="50" spans="1:15">
      <c r="A50" s="116">
        <v>60</v>
      </c>
      <c r="B50" s="125" t="s">
        <v>108</v>
      </c>
      <c r="C50" s="126"/>
      <c r="D50" s="126"/>
      <c r="E50" s="127"/>
      <c r="F50" s="116">
        <f>20</f>
        <v>20</v>
      </c>
      <c r="G50" s="116"/>
      <c r="H50" s="116"/>
      <c r="I50" s="116"/>
      <c r="J50" s="120"/>
      <c r="K50" s="32"/>
      <c r="L50" s="32"/>
      <c r="M50" s="32"/>
      <c r="N50" s="9" t="s">
        <v>23</v>
      </c>
    </row>
    <row r="51" spans="1:15" ht="15.75" thickBot="1">
      <c r="A51" s="1">
        <f>(A45+A47+A48+A49+A50)/60</f>
        <v>2</v>
      </c>
      <c r="B51" s="143" t="s">
        <v>27</v>
      </c>
      <c r="C51" s="143"/>
      <c r="D51" s="143"/>
      <c r="E51" s="143"/>
      <c r="F51" s="1">
        <f>(F45+F47+F48+F49+F50+F46)/60</f>
        <v>5.5666666666666664</v>
      </c>
      <c r="G51" s="116"/>
      <c r="H51" s="116">
        <f>H45+H47+H48</f>
        <v>0</v>
      </c>
      <c r="I51" s="116"/>
      <c r="J51" s="120"/>
      <c r="K51" s="4"/>
      <c r="L51" s="4"/>
      <c r="M51" s="4"/>
      <c r="N51" s="9"/>
    </row>
    <row r="52" spans="1:15" ht="15.75" thickBot="1">
      <c r="A52" s="2" t="s">
        <v>9</v>
      </c>
      <c r="B52" s="135" t="s">
        <v>144</v>
      </c>
      <c r="C52" s="136"/>
      <c r="D52" s="136"/>
      <c r="E52" s="137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0"/>
      <c r="L52" s="20"/>
      <c r="M52" s="21"/>
      <c r="N52" s="22"/>
      <c r="O52" s="35"/>
    </row>
    <row r="53" spans="1:15" ht="22.5">
      <c r="A53" s="122">
        <v>90</v>
      </c>
      <c r="B53" s="129" t="s">
        <v>124</v>
      </c>
      <c r="C53" s="129"/>
      <c r="D53" s="129"/>
      <c r="E53" s="129"/>
      <c r="F53" s="122">
        <v>90</v>
      </c>
      <c r="G53" s="48" t="s">
        <v>145</v>
      </c>
      <c r="H53" s="116">
        <f>J53-I53+1</f>
        <v>1</v>
      </c>
      <c r="I53" s="122"/>
      <c r="J53" s="3"/>
      <c r="K53" s="67"/>
      <c r="L53" s="67"/>
      <c r="M53" s="67"/>
      <c r="N53" s="42"/>
    </row>
    <row r="54" spans="1:15">
      <c r="A54" s="116"/>
      <c r="B54" s="144" t="s">
        <v>146</v>
      </c>
      <c r="C54" s="144"/>
      <c r="D54" s="144"/>
      <c r="E54" s="144"/>
      <c r="F54" s="116">
        <v>60</v>
      </c>
      <c r="G54" s="54" t="s">
        <v>147</v>
      </c>
      <c r="H54" s="116"/>
      <c r="I54" s="116"/>
      <c r="J54" s="120"/>
      <c r="K54" s="67"/>
      <c r="L54" s="67"/>
      <c r="M54" s="67"/>
      <c r="N54" s="10"/>
    </row>
    <row r="55" spans="1:15">
      <c r="A55" s="116"/>
      <c r="B55" s="144"/>
      <c r="C55" s="144"/>
      <c r="D55" s="144"/>
      <c r="E55" s="144"/>
      <c r="F55" s="116"/>
      <c r="G55" s="122"/>
      <c r="H55" s="116"/>
      <c r="I55" s="116"/>
      <c r="J55" s="120"/>
      <c r="K55" s="4"/>
      <c r="L55" s="4"/>
      <c r="M55" s="4"/>
      <c r="N55" s="10"/>
    </row>
    <row r="56" spans="1:15">
      <c r="A56" s="116">
        <v>60</v>
      </c>
      <c r="B56" s="125" t="s">
        <v>148</v>
      </c>
      <c r="C56" s="126"/>
      <c r="D56" s="126"/>
      <c r="E56" s="127"/>
      <c r="F56" s="50"/>
      <c r="G56" s="116"/>
      <c r="H56" s="116"/>
      <c r="I56" s="116"/>
      <c r="J56" s="120"/>
      <c r="K56" s="32"/>
      <c r="L56" s="32"/>
      <c r="M56" s="32"/>
      <c r="N56" s="9" t="s">
        <v>23</v>
      </c>
    </row>
    <row r="57" spans="1:15">
      <c r="A57" s="116">
        <v>60</v>
      </c>
      <c r="B57" s="125" t="s">
        <v>149</v>
      </c>
      <c r="C57" s="126"/>
      <c r="D57" s="126"/>
      <c r="E57" s="127"/>
      <c r="F57" s="116">
        <f>20+45</f>
        <v>65</v>
      </c>
      <c r="G57" s="116"/>
      <c r="H57" s="116"/>
      <c r="I57" s="116"/>
      <c r="J57" s="120"/>
      <c r="K57" s="32"/>
      <c r="L57" s="32"/>
      <c r="M57" s="32"/>
      <c r="N57" s="9" t="s">
        <v>23</v>
      </c>
    </row>
    <row r="58" spans="1:15" ht="15.75" thickBot="1">
      <c r="A58" s="1">
        <f>(A53+A54+A55+A56+A57)/60</f>
        <v>3.5</v>
      </c>
      <c r="B58" s="143" t="s">
        <v>27</v>
      </c>
      <c r="C58" s="143"/>
      <c r="D58" s="143"/>
      <c r="E58" s="143"/>
      <c r="F58" s="1">
        <f>(F53+F54+F55+F56+F57)/60</f>
        <v>3.5833333333333335</v>
      </c>
      <c r="G58" s="116"/>
      <c r="H58" s="116">
        <f>H53+H54+H55</f>
        <v>1</v>
      </c>
      <c r="I58" s="116"/>
      <c r="J58" s="120"/>
      <c r="K58" s="4"/>
      <c r="L58" s="4"/>
      <c r="M58" s="4"/>
      <c r="N58" s="9"/>
    </row>
    <row r="59" spans="1:15" ht="15.75" thickBot="1">
      <c r="A59" s="2" t="s">
        <v>9</v>
      </c>
      <c r="B59" s="135" t="s">
        <v>150</v>
      </c>
      <c r="C59" s="136"/>
      <c r="D59" s="136"/>
      <c r="E59" s="137"/>
      <c r="F59" s="2" t="s">
        <v>11</v>
      </c>
      <c r="G59" s="2" t="s">
        <v>12</v>
      </c>
      <c r="H59" s="2" t="s">
        <v>13</v>
      </c>
      <c r="I59" s="2" t="s">
        <v>14</v>
      </c>
      <c r="J59" s="2" t="s">
        <v>15</v>
      </c>
      <c r="K59" s="20"/>
      <c r="L59" s="20"/>
      <c r="M59" s="21"/>
      <c r="N59" s="22"/>
      <c r="O59" s="35"/>
    </row>
    <row r="60" spans="1:15">
      <c r="A60" s="122"/>
      <c r="B60" s="149" t="s">
        <v>151</v>
      </c>
      <c r="C60" s="150"/>
      <c r="D60" s="150"/>
      <c r="E60" s="151"/>
      <c r="F60" s="122">
        <v>180</v>
      </c>
      <c r="G60" s="51" t="s">
        <v>140</v>
      </c>
      <c r="H60" s="116">
        <f>J60-I60+1</f>
        <v>1</v>
      </c>
      <c r="I60" s="122"/>
      <c r="J60" s="3"/>
      <c r="K60" s="67"/>
      <c r="L60" s="67"/>
      <c r="M60" s="67"/>
      <c r="N60" s="9"/>
    </row>
    <row r="61" spans="1:15">
      <c r="A61" s="122"/>
      <c r="B61" s="145"/>
      <c r="C61" s="145"/>
      <c r="D61" s="145"/>
      <c r="E61" s="145"/>
      <c r="F61" s="122"/>
      <c r="G61" s="51"/>
      <c r="H61" s="116"/>
      <c r="I61" s="122"/>
      <c r="J61" s="3"/>
      <c r="K61" s="4"/>
      <c r="L61" s="4"/>
      <c r="M61" s="4"/>
      <c r="N61" s="10"/>
    </row>
    <row r="62" spans="1:15">
      <c r="A62" s="116"/>
      <c r="B62" s="125"/>
      <c r="C62" s="126"/>
      <c r="D62" s="126"/>
      <c r="E62" s="127"/>
      <c r="F62" s="116"/>
      <c r="G62" s="13"/>
      <c r="H62" s="116"/>
      <c r="I62" s="116"/>
      <c r="J62" s="120"/>
      <c r="K62" s="4"/>
      <c r="L62" s="4"/>
      <c r="M62" s="4"/>
      <c r="N62" s="9"/>
    </row>
    <row r="63" spans="1:15">
      <c r="A63" s="116"/>
      <c r="B63" s="125"/>
      <c r="C63" s="126"/>
      <c r="D63" s="126"/>
      <c r="E63" s="127"/>
      <c r="F63" s="116"/>
      <c r="G63" s="116"/>
      <c r="H63" s="116"/>
      <c r="I63" s="116"/>
      <c r="J63" s="120"/>
      <c r="K63" s="4"/>
      <c r="L63" s="4"/>
      <c r="M63" s="4"/>
      <c r="N63" s="42"/>
    </row>
    <row r="64" spans="1:15">
      <c r="A64" s="116">
        <v>60</v>
      </c>
      <c r="B64" s="125" t="s">
        <v>152</v>
      </c>
      <c r="C64" s="126"/>
      <c r="D64" s="126"/>
      <c r="E64" s="127"/>
      <c r="F64" s="50"/>
      <c r="G64" s="24"/>
      <c r="H64" s="116"/>
      <c r="I64" s="116"/>
      <c r="J64" s="120"/>
      <c r="K64" s="32"/>
      <c r="L64" s="32"/>
      <c r="M64" s="32"/>
      <c r="N64" s="9" t="s">
        <v>23</v>
      </c>
    </row>
    <row r="65" spans="1:14">
      <c r="A65" s="116">
        <v>60</v>
      </c>
      <c r="B65" s="125" t="s">
        <v>153</v>
      </c>
      <c r="C65" s="126"/>
      <c r="D65" s="126"/>
      <c r="E65" s="127"/>
      <c r="F65" s="50"/>
      <c r="G65" s="116"/>
      <c r="H65" s="116"/>
      <c r="I65" s="116"/>
      <c r="J65" s="120"/>
      <c r="K65" s="32"/>
      <c r="L65" s="32"/>
      <c r="M65" s="32"/>
      <c r="N65" s="9" t="s">
        <v>23</v>
      </c>
    </row>
    <row r="66" spans="1:14">
      <c r="A66" s="1">
        <f>(A60+A61+A62+A63+A64+A65)/60</f>
        <v>2</v>
      </c>
      <c r="B66" s="143" t="s">
        <v>27</v>
      </c>
      <c r="C66" s="143"/>
      <c r="D66" s="143"/>
      <c r="E66" s="143"/>
      <c r="F66" s="1">
        <f>(F60+F62+F63+F64+F65+F61)/60</f>
        <v>3</v>
      </c>
      <c r="G66" s="116"/>
      <c r="H66" s="116">
        <f>H60+H62+H63</f>
        <v>1</v>
      </c>
      <c r="I66" s="116"/>
      <c r="J66" s="120"/>
      <c r="K66" s="4"/>
      <c r="L66" s="4"/>
      <c r="M66" s="4"/>
      <c r="N66" s="9"/>
    </row>
    <row r="67" spans="1:14" ht="15.75" thickBot="1">
      <c r="A67" s="15">
        <f>(A8+A16+A24+A32+A43+A51+A58+A66)*60</f>
        <v>1340</v>
      </c>
      <c r="E67" t="s">
        <v>71</v>
      </c>
      <c r="F67">
        <f>(F8+F16+F24+F32+F43+F51+F58+F66)/8</f>
        <v>3.7208333333333332</v>
      </c>
    </row>
    <row r="68" spans="1:14">
      <c r="A68" s="16"/>
      <c r="B68" s="146" t="s">
        <v>2</v>
      </c>
      <c r="C68" s="146"/>
      <c r="D68" s="146"/>
      <c r="E68" s="146"/>
    </row>
    <row r="69" spans="1:14">
      <c r="A69" s="17">
        <f>A4+A19+A39+A54</f>
        <v>90</v>
      </c>
      <c r="B69" s="142" t="s">
        <v>3</v>
      </c>
      <c r="C69" s="142"/>
      <c r="D69" s="142"/>
      <c r="E69" s="142"/>
      <c r="G69" t="s">
        <v>72</v>
      </c>
      <c r="H69" s="90">
        <f>F8+F16+F24+F32+F43+F51+F58+F66</f>
        <v>29.766666666666666</v>
      </c>
    </row>
    <row r="70" spans="1:14">
      <c r="A70" s="17">
        <f>A5+A13+A21+A28+A40+A48+A55+A63</f>
        <v>120</v>
      </c>
      <c r="B70" s="139" t="s">
        <v>73</v>
      </c>
      <c r="C70" s="140"/>
      <c r="D70" s="140"/>
      <c r="E70" s="141"/>
    </row>
    <row r="71" spans="1:14">
      <c r="A71" s="17">
        <f>A11+A27+A47+A62</f>
        <v>90</v>
      </c>
      <c r="B71" s="139" t="s">
        <v>74</v>
      </c>
      <c r="C71" s="140"/>
      <c r="D71" s="140"/>
      <c r="E71" s="141"/>
    </row>
    <row r="72" spans="1:14">
      <c r="A72" s="17">
        <f>A3+A10+A18+A26+A38+A45+A53+A60</f>
        <v>330</v>
      </c>
      <c r="B72" s="139" t="s">
        <v>75</v>
      </c>
      <c r="C72" s="140"/>
      <c r="D72" s="140"/>
      <c r="E72" s="141"/>
    </row>
    <row r="73" spans="1:14">
      <c r="A73" s="17"/>
      <c r="B73" s="139" t="s">
        <v>76</v>
      </c>
      <c r="C73" s="140"/>
      <c r="D73" s="140"/>
      <c r="E73" s="141"/>
    </row>
    <row r="74" spans="1:14" ht="15.75" thickBot="1">
      <c r="A74" s="18"/>
      <c r="B74" s="139" t="s">
        <v>8</v>
      </c>
      <c r="C74" s="140"/>
      <c r="D74" s="140"/>
      <c r="E74" s="141"/>
    </row>
    <row r="75" spans="1:14">
      <c r="A75" s="14">
        <f>A68+A69+A70+A71+A72+A73+A74</f>
        <v>630</v>
      </c>
      <c r="B75" s="138"/>
      <c r="C75" s="138"/>
      <c r="D75" s="138"/>
      <c r="E75" s="138"/>
    </row>
    <row r="76" spans="1:14">
      <c r="A76" s="14">
        <f>120*8+A75</f>
        <v>1590</v>
      </c>
      <c r="B76" s="138" t="s">
        <v>77</v>
      </c>
      <c r="C76" s="138"/>
      <c r="D76" s="138"/>
      <c r="E76" s="8"/>
    </row>
    <row r="77" spans="1:14">
      <c r="A77" s="14"/>
      <c r="B77" s="128"/>
      <c r="C77" s="128"/>
      <c r="D77" s="128"/>
    </row>
  </sheetData>
  <mergeCells count="95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4:E14"/>
    <mergeCell ref="B4:E4"/>
    <mergeCell ref="B5:E5"/>
    <mergeCell ref="B6:E6"/>
    <mergeCell ref="P6:V6"/>
    <mergeCell ref="B7:E7"/>
    <mergeCell ref="B8:E8"/>
    <mergeCell ref="B9:E9"/>
    <mergeCell ref="B10:E10"/>
    <mergeCell ref="B11:E11"/>
    <mergeCell ref="B12:E12"/>
    <mergeCell ref="B13:E1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42:E42"/>
    <mergeCell ref="B27:E27"/>
    <mergeCell ref="B28:E28"/>
    <mergeCell ref="B29:E29"/>
    <mergeCell ref="B30:E30"/>
    <mergeCell ref="B31:E31"/>
    <mergeCell ref="B32:E32"/>
    <mergeCell ref="B37:E37"/>
    <mergeCell ref="B38:E38"/>
    <mergeCell ref="B39:E39"/>
    <mergeCell ref="B40:E40"/>
    <mergeCell ref="B41:E41"/>
    <mergeCell ref="B54:E54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66:E66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74:E74"/>
    <mergeCell ref="B75:E75"/>
    <mergeCell ref="B76:D76"/>
    <mergeCell ref="B77:D77"/>
    <mergeCell ref="B68:E68"/>
    <mergeCell ref="B69:E69"/>
    <mergeCell ref="B70:E70"/>
    <mergeCell ref="B71:E71"/>
    <mergeCell ref="B72:E72"/>
    <mergeCell ref="B73:E73"/>
  </mergeCells>
  <pageMargins left="0.25" right="0.25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78"/>
  <sheetViews>
    <sheetView zoomScaleNormal="100" workbookViewId="0" xr3:uid="{51F8DEE0-4D01-5F28-A812-FC0BD7CAC4A5}">
      <selection activeCell="L39" sqref="L39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>
      <c r="A1" s="130" t="s">
        <v>154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155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15.75" thickBot="1">
      <c r="A3" s="122"/>
      <c r="B3" s="149" t="s">
        <v>156</v>
      </c>
      <c r="C3" s="150"/>
      <c r="D3" s="150"/>
      <c r="E3" s="151"/>
      <c r="F3" s="122">
        <v>120</v>
      </c>
      <c r="G3" s="51" t="s">
        <v>140</v>
      </c>
      <c r="H3" s="116"/>
      <c r="I3" s="122"/>
      <c r="J3" s="3"/>
      <c r="K3" s="87"/>
      <c r="L3" s="87"/>
      <c r="M3" s="87"/>
      <c r="N3" s="11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>
      <c r="A4" s="122"/>
      <c r="B4" s="149" t="s">
        <v>157</v>
      </c>
      <c r="C4" s="150"/>
      <c r="D4" s="150"/>
      <c r="E4" s="151"/>
      <c r="F4" s="122">
        <v>120</v>
      </c>
      <c r="G4" s="51" t="s">
        <v>140</v>
      </c>
      <c r="H4" s="116"/>
      <c r="I4" s="122"/>
      <c r="J4" s="3"/>
      <c r="K4" s="81"/>
      <c r="L4" s="81"/>
      <c r="M4" s="81"/>
      <c r="N4" s="52"/>
      <c r="P4" s="37">
        <v>0</v>
      </c>
      <c r="Q4" s="41">
        <v>0</v>
      </c>
      <c r="R4" s="37">
        <v>0</v>
      </c>
      <c r="S4" s="41">
        <v>0</v>
      </c>
      <c r="T4" s="37">
        <v>0</v>
      </c>
      <c r="U4" s="41">
        <v>0</v>
      </c>
      <c r="V4" s="37">
        <v>0</v>
      </c>
      <c r="W4" s="40">
        <v>0</v>
      </c>
      <c r="X4" s="38">
        <v>0</v>
      </c>
      <c r="Y4" s="40">
        <v>0</v>
      </c>
      <c r="Z4">
        <v>0</v>
      </c>
      <c r="AA4" s="40">
        <v>0</v>
      </c>
      <c r="AB4" s="38">
        <v>0</v>
      </c>
      <c r="AC4" s="40">
        <v>0</v>
      </c>
    </row>
    <row r="5" spans="1:29">
      <c r="A5" s="116"/>
      <c r="B5" s="144"/>
      <c r="C5" s="144"/>
      <c r="D5" s="144"/>
      <c r="E5" s="144"/>
      <c r="F5" s="116"/>
      <c r="G5" s="13"/>
      <c r="H5" s="116"/>
      <c r="I5" s="122"/>
      <c r="J5" s="120"/>
      <c r="K5" s="4"/>
      <c r="L5" s="4"/>
      <c r="M5" s="4"/>
      <c r="N5" s="9"/>
      <c r="P5" s="39"/>
      <c r="Q5" s="39"/>
      <c r="R5" s="39"/>
      <c r="S5" s="39"/>
      <c r="T5" s="39"/>
      <c r="U5" s="39"/>
      <c r="V5" s="39" t="s">
        <v>82</v>
      </c>
    </row>
    <row r="6" spans="1:29">
      <c r="A6" s="116">
        <v>60</v>
      </c>
      <c r="B6" s="125" t="s">
        <v>158</v>
      </c>
      <c r="C6" s="126"/>
      <c r="D6" s="126"/>
      <c r="E6" s="127"/>
      <c r="F6" s="57"/>
      <c r="G6" s="116"/>
      <c r="H6" s="116"/>
      <c r="I6" s="116"/>
      <c r="J6" s="120"/>
      <c r="K6" s="32"/>
      <c r="L6" s="32"/>
      <c r="M6" s="32"/>
      <c r="N6" s="9" t="s">
        <v>23</v>
      </c>
      <c r="P6" s="128"/>
      <c r="Q6" s="128"/>
      <c r="R6" s="128"/>
      <c r="S6" s="128"/>
      <c r="T6" s="128"/>
      <c r="U6" s="128"/>
      <c r="V6" s="128"/>
    </row>
    <row r="7" spans="1:29">
      <c r="A7" s="116">
        <v>60</v>
      </c>
      <c r="B7" s="125" t="s">
        <v>159</v>
      </c>
      <c r="C7" s="126"/>
      <c r="D7" s="126"/>
      <c r="E7" s="127"/>
      <c r="F7" s="24">
        <f>3+20+18</f>
        <v>41</v>
      </c>
      <c r="G7" s="24"/>
      <c r="H7" s="116"/>
      <c r="I7" s="116"/>
      <c r="J7" s="120"/>
      <c r="K7" s="32"/>
      <c r="L7" s="32"/>
      <c r="M7" s="32"/>
      <c r="N7" s="9" t="s">
        <v>23</v>
      </c>
    </row>
    <row r="8" spans="1:29" ht="15.75" thickBot="1">
      <c r="A8" s="1">
        <f>(A3+A4+A5+A6+A7)/60</f>
        <v>2</v>
      </c>
      <c r="B8" s="155" t="s">
        <v>27</v>
      </c>
      <c r="C8" s="156"/>
      <c r="D8" s="156"/>
      <c r="E8" s="157"/>
      <c r="F8" s="1">
        <f>(F3+F4+F5+F6+F7)/60</f>
        <v>4.6833333333333336</v>
      </c>
      <c r="G8" s="116"/>
      <c r="H8" s="116">
        <f>H3+H4+H5</f>
        <v>0</v>
      </c>
      <c r="I8" s="116"/>
      <c r="J8" s="120"/>
      <c r="K8" s="4"/>
      <c r="L8" s="4"/>
      <c r="M8" s="4"/>
      <c r="N8" s="36"/>
    </row>
    <row r="9" spans="1:29" ht="15.75" thickBot="1">
      <c r="A9" s="2" t="s">
        <v>9</v>
      </c>
      <c r="B9" s="135" t="s">
        <v>160</v>
      </c>
      <c r="C9" s="136"/>
      <c r="D9" s="136"/>
      <c r="E9" s="137"/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29">
      <c r="A10" s="122"/>
      <c r="B10" s="149" t="s">
        <v>161</v>
      </c>
      <c r="C10" s="150"/>
      <c r="D10" s="150"/>
      <c r="E10" s="151"/>
      <c r="F10" s="122">
        <v>160</v>
      </c>
      <c r="G10" s="51" t="s">
        <v>140</v>
      </c>
      <c r="H10" s="116"/>
      <c r="I10" s="122"/>
      <c r="J10" s="120"/>
      <c r="K10" s="81"/>
      <c r="L10" s="81"/>
      <c r="M10" s="81"/>
      <c r="N10" s="10"/>
    </row>
    <row r="11" spans="1:29">
      <c r="A11" s="122"/>
      <c r="B11" s="145"/>
      <c r="C11" s="145"/>
      <c r="D11" s="145"/>
      <c r="E11" s="145"/>
      <c r="F11" s="122"/>
      <c r="G11" s="51"/>
      <c r="H11" s="116"/>
      <c r="I11" s="122"/>
      <c r="J11" s="120"/>
      <c r="K11" s="32"/>
      <c r="L11" s="32"/>
      <c r="M11" s="32"/>
      <c r="N11" s="10"/>
      <c r="Q11" s="23"/>
      <c r="R11" s="23"/>
    </row>
    <row r="12" spans="1:29">
      <c r="A12" s="116"/>
      <c r="B12" s="144"/>
      <c r="C12" s="144"/>
      <c r="D12" s="144"/>
      <c r="E12" s="144"/>
      <c r="F12" s="116"/>
      <c r="G12" s="13"/>
      <c r="H12" s="116"/>
      <c r="I12" s="122"/>
      <c r="J12" s="120"/>
      <c r="K12" s="32"/>
      <c r="L12" s="32"/>
      <c r="M12" s="32"/>
      <c r="N12" s="10"/>
      <c r="Q12" s="23"/>
      <c r="R12" s="23"/>
    </row>
    <row r="13" spans="1:29">
      <c r="A13" s="116"/>
      <c r="B13" s="144"/>
      <c r="C13" s="144"/>
      <c r="D13" s="144"/>
      <c r="E13" s="144"/>
      <c r="F13" s="116"/>
      <c r="G13" s="13"/>
      <c r="H13" s="116"/>
      <c r="I13" s="116"/>
      <c r="J13" s="120"/>
      <c r="K13" s="32"/>
      <c r="L13" s="32"/>
      <c r="M13" s="32"/>
      <c r="N13" s="10"/>
      <c r="Q13" s="23"/>
      <c r="R13" s="23"/>
    </row>
    <row r="14" spans="1:29">
      <c r="A14" s="116">
        <v>60</v>
      </c>
      <c r="B14" s="125" t="s">
        <v>162</v>
      </c>
      <c r="C14" s="126"/>
      <c r="D14" s="126"/>
      <c r="E14" s="127"/>
      <c r="F14" s="57"/>
      <c r="G14" s="13"/>
      <c r="H14" s="116"/>
      <c r="I14" s="116"/>
      <c r="J14" s="120"/>
      <c r="K14" s="32"/>
      <c r="L14" s="32"/>
      <c r="M14" s="32"/>
      <c r="N14" s="9" t="s">
        <v>23</v>
      </c>
      <c r="Q14" s="23"/>
      <c r="R14" s="23"/>
    </row>
    <row r="15" spans="1:29">
      <c r="A15" s="116">
        <v>60</v>
      </c>
      <c r="B15" s="125" t="s">
        <v>163</v>
      </c>
      <c r="C15" s="126"/>
      <c r="D15" s="126"/>
      <c r="E15" s="127"/>
      <c r="F15" s="24">
        <f>20+8+10</f>
        <v>38</v>
      </c>
      <c r="G15" s="116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 ht="15.75" thickBot="1">
      <c r="A16" s="1">
        <f>(A10+A11+A13+A14+A15)/60</f>
        <v>2</v>
      </c>
      <c r="B16" s="143" t="s">
        <v>27</v>
      </c>
      <c r="C16" s="143"/>
      <c r="D16" s="143"/>
      <c r="E16" s="143"/>
      <c r="F16" s="1">
        <f>(F10+F11+F13+F14+F15+F12)/60</f>
        <v>3.3</v>
      </c>
      <c r="G16" s="116"/>
      <c r="H16" s="116">
        <f>H10+H11+H13</f>
        <v>0</v>
      </c>
      <c r="I16" s="116"/>
      <c r="J16" s="120"/>
      <c r="K16" s="4"/>
      <c r="L16" s="4"/>
      <c r="M16" s="4"/>
      <c r="N16" s="31"/>
      <c r="Q16" s="23"/>
      <c r="R16" s="23"/>
    </row>
    <row r="17" spans="1:18" ht="15.75" thickBot="1">
      <c r="A17" s="2" t="s">
        <v>9</v>
      </c>
      <c r="B17" s="135" t="s">
        <v>164</v>
      </c>
      <c r="C17" s="136"/>
      <c r="D17" s="136"/>
      <c r="E17" s="137"/>
      <c r="F17" s="2" t="s">
        <v>11</v>
      </c>
      <c r="G17" s="2" t="s">
        <v>12</v>
      </c>
      <c r="H17" s="2" t="s">
        <v>13</v>
      </c>
      <c r="I17" s="2" t="s">
        <v>14</v>
      </c>
      <c r="J17" s="2" t="s">
        <v>15</v>
      </c>
      <c r="K17" s="2" t="s">
        <v>16</v>
      </c>
      <c r="L17" s="2" t="s">
        <v>17</v>
      </c>
      <c r="M17" s="2" t="s">
        <v>18</v>
      </c>
      <c r="N17" s="2" t="s">
        <v>19</v>
      </c>
      <c r="O17" s="35"/>
      <c r="Q17" s="23"/>
      <c r="R17" s="23"/>
    </row>
    <row r="18" spans="1:18">
      <c r="A18" s="122"/>
      <c r="B18" s="149" t="s">
        <v>151</v>
      </c>
      <c r="C18" s="150"/>
      <c r="D18" s="150"/>
      <c r="E18" s="151"/>
      <c r="F18" s="122">
        <v>160</v>
      </c>
      <c r="G18" s="51" t="s">
        <v>140</v>
      </c>
      <c r="H18" s="116"/>
      <c r="I18" s="122"/>
      <c r="J18" s="120"/>
      <c r="K18" s="81"/>
      <c r="L18" s="81"/>
      <c r="M18" s="81"/>
      <c r="N18" s="42"/>
      <c r="Q18" s="23"/>
      <c r="R18" s="23"/>
    </row>
    <row r="19" spans="1:18">
      <c r="A19" s="122"/>
      <c r="B19" s="145"/>
      <c r="C19" s="145"/>
      <c r="D19" s="145"/>
      <c r="E19" s="145"/>
      <c r="F19" s="116"/>
      <c r="G19" s="51"/>
      <c r="H19" s="116"/>
      <c r="I19" s="122"/>
      <c r="J19" s="120"/>
      <c r="K19" s="4"/>
      <c r="L19" s="4"/>
      <c r="M19" s="4"/>
      <c r="N19" s="10"/>
      <c r="Q19" s="23"/>
      <c r="R19" s="23"/>
    </row>
    <row r="20" spans="1:18">
      <c r="A20" s="116"/>
      <c r="B20" s="144"/>
      <c r="C20" s="144"/>
      <c r="D20" s="144"/>
      <c r="E20" s="144"/>
      <c r="F20" s="116"/>
      <c r="G20" s="13"/>
      <c r="H20" s="116"/>
      <c r="I20" s="122"/>
      <c r="J20" s="120"/>
      <c r="K20" s="32"/>
      <c r="L20" s="32"/>
      <c r="M20" s="32"/>
      <c r="N20" s="10"/>
      <c r="Q20" s="23"/>
      <c r="R20" s="23"/>
    </row>
    <row r="21" spans="1:18">
      <c r="A21" s="116"/>
      <c r="B21" s="144"/>
      <c r="C21" s="144"/>
      <c r="D21" s="144"/>
      <c r="E21" s="144"/>
      <c r="F21" s="116"/>
      <c r="G21" s="13"/>
      <c r="H21" s="116"/>
      <c r="I21" s="116"/>
      <c r="J21" s="120"/>
      <c r="K21" s="33"/>
      <c r="L21" s="33"/>
      <c r="M21" s="33"/>
      <c r="N21" s="10"/>
      <c r="Q21" s="23"/>
      <c r="R21" s="23"/>
    </row>
    <row r="22" spans="1:18">
      <c r="A22" s="116"/>
      <c r="B22" s="125" t="s">
        <v>165</v>
      </c>
      <c r="C22" s="126"/>
      <c r="D22" s="126"/>
      <c r="E22" s="127"/>
      <c r="F22" s="57"/>
      <c r="G22" s="116"/>
      <c r="H22" s="116"/>
      <c r="I22" s="116"/>
      <c r="J22" s="120"/>
      <c r="K22" s="32"/>
      <c r="L22" s="32"/>
      <c r="M22" s="32"/>
      <c r="N22" s="9" t="s">
        <v>23</v>
      </c>
      <c r="Q22" s="23"/>
      <c r="R22" s="23"/>
    </row>
    <row r="23" spans="1:18">
      <c r="A23" s="116"/>
      <c r="B23" s="125" t="s">
        <v>166</v>
      </c>
      <c r="C23" s="126"/>
      <c r="D23" s="126"/>
      <c r="E23" s="127"/>
      <c r="F23" s="24">
        <f>15+32+25</f>
        <v>72</v>
      </c>
      <c r="G23" s="116"/>
      <c r="H23" s="116"/>
      <c r="I23" s="116"/>
      <c r="J23" s="120"/>
      <c r="K23" s="32"/>
      <c r="L23" s="32"/>
      <c r="M23" s="32"/>
      <c r="N23" s="9" t="s">
        <v>23</v>
      </c>
      <c r="Q23" s="23"/>
      <c r="R23" s="23"/>
    </row>
    <row r="24" spans="1:18" ht="15.75" thickBot="1">
      <c r="A24" s="1">
        <f>(A18+A20+A21+A22+A23+A19)/60</f>
        <v>0</v>
      </c>
      <c r="B24" s="143" t="s">
        <v>27</v>
      </c>
      <c r="C24" s="143"/>
      <c r="D24" s="143"/>
      <c r="E24" s="143"/>
      <c r="F24" s="1">
        <f>(F18+F20+F21+F22+F23+F19)/60</f>
        <v>3.8666666666666667</v>
      </c>
      <c r="G24" s="116"/>
      <c r="H24" s="116">
        <f>H18+H20+H21</f>
        <v>0</v>
      </c>
      <c r="I24" s="116"/>
      <c r="J24" s="120"/>
      <c r="K24" s="4"/>
      <c r="L24" s="4"/>
      <c r="M24" s="4"/>
      <c r="N24" s="9"/>
      <c r="Q24" s="23"/>
      <c r="R24" s="23"/>
    </row>
    <row r="25" spans="1:18" ht="15.75" thickBot="1">
      <c r="A25" s="2" t="s">
        <v>9</v>
      </c>
      <c r="B25" s="135" t="s">
        <v>167</v>
      </c>
      <c r="C25" s="136"/>
      <c r="D25" s="136"/>
      <c r="E25" s="137"/>
      <c r="F25" s="2" t="s">
        <v>11</v>
      </c>
      <c r="G25" s="2" t="s">
        <v>12</v>
      </c>
      <c r="H25" s="2" t="s">
        <v>13</v>
      </c>
      <c r="I25" s="2" t="s">
        <v>14</v>
      </c>
      <c r="J25" s="2" t="s">
        <v>15</v>
      </c>
      <c r="K25" s="2" t="s">
        <v>16</v>
      </c>
      <c r="L25" s="2" t="s">
        <v>17</v>
      </c>
      <c r="M25" s="2" t="s">
        <v>18</v>
      </c>
      <c r="N25" s="2" t="s">
        <v>19</v>
      </c>
      <c r="Q25" s="23"/>
      <c r="R25" s="23"/>
    </row>
    <row r="26" spans="1:18">
      <c r="A26" s="122">
        <v>30</v>
      </c>
      <c r="B26" s="129" t="s">
        <v>124</v>
      </c>
      <c r="C26" s="129"/>
      <c r="D26" s="129"/>
      <c r="E26" s="129"/>
      <c r="F26" s="122">
        <v>35</v>
      </c>
      <c r="G26" s="54" t="s">
        <v>125</v>
      </c>
      <c r="H26" s="116">
        <f>J26-I26+1</f>
        <v>5</v>
      </c>
      <c r="I26" s="122">
        <v>44</v>
      </c>
      <c r="J26" s="3">
        <v>48</v>
      </c>
      <c r="K26" s="32" t="s">
        <v>23</v>
      </c>
      <c r="L26" s="32" t="s">
        <v>23</v>
      </c>
      <c r="M26" s="32"/>
      <c r="N26" s="9" t="s">
        <v>168</v>
      </c>
    </row>
    <row r="27" spans="1:18" ht="33.75">
      <c r="A27" s="116">
        <v>30</v>
      </c>
      <c r="B27" s="145" t="s">
        <v>131</v>
      </c>
      <c r="C27" s="145"/>
      <c r="D27" s="145"/>
      <c r="E27" s="145"/>
      <c r="F27" s="122">
        <v>25</v>
      </c>
      <c r="G27" s="60" t="s">
        <v>132</v>
      </c>
      <c r="H27" s="116">
        <f>J27-I27+1</f>
        <v>16</v>
      </c>
      <c r="I27" s="122">
        <v>21</v>
      </c>
      <c r="J27" s="3">
        <v>36</v>
      </c>
      <c r="K27" s="32" t="s">
        <v>23</v>
      </c>
      <c r="L27" s="32" t="s">
        <v>23</v>
      </c>
      <c r="M27" s="32" t="s">
        <v>23</v>
      </c>
      <c r="N27" s="10" t="s">
        <v>169</v>
      </c>
    </row>
    <row r="28" spans="1:18">
      <c r="A28" s="122"/>
      <c r="B28" s="144" t="s">
        <v>67</v>
      </c>
      <c r="C28" s="144"/>
      <c r="D28" s="144"/>
      <c r="E28" s="144"/>
      <c r="F28" s="116">
        <v>15</v>
      </c>
      <c r="G28" s="61" t="s">
        <v>170</v>
      </c>
      <c r="H28" s="116">
        <f>J28-I28+1</f>
        <v>9</v>
      </c>
      <c r="I28" s="122">
        <v>1</v>
      </c>
      <c r="J28" s="120">
        <v>9</v>
      </c>
      <c r="K28" s="4" t="s">
        <v>23</v>
      </c>
      <c r="L28" s="4" t="s">
        <v>23</v>
      </c>
      <c r="M28" s="4" t="s">
        <v>23</v>
      </c>
      <c r="N28" s="10" t="s">
        <v>113</v>
      </c>
    </row>
    <row r="29" spans="1:18" ht="33.75">
      <c r="A29" s="116">
        <v>30</v>
      </c>
      <c r="B29" s="129" t="s">
        <v>133</v>
      </c>
      <c r="C29" s="129"/>
      <c r="D29" s="129"/>
      <c r="E29" s="129"/>
      <c r="F29" s="116">
        <v>35</v>
      </c>
      <c r="G29" s="62" t="s">
        <v>171</v>
      </c>
      <c r="H29" s="116">
        <f>J29-I29+1</f>
        <v>7</v>
      </c>
      <c r="I29" s="116">
        <v>1</v>
      </c>
      <c r="J29" s="120">
        <v>7</v>
      </c>
      <c r="K29" s="4" t="s">
        <v>23</v>
      </c>
      <c r="L29" s="4" t="s">
        <v>23</v>
      </c>
      <c r="M29" s="4"/>
      <c r="N29" s="9" t="s">
        <v>168</v>
      </c>
    </row>
    <row r="30" spans="1:18">
      <c r="A30" s="116">
        <v>60</v>
      </c>
      <c r="B30" s="125" t="s">
        <v>172</v>
      </c>
      <c r="C30" s="126"/>
      <c r="D30" s="126"/>
      <c r="E30" s="127"/>
      <c r="F30" s="57"/>
      <c r="G30" s="116"/>
      <c r="H30" s="116"/>
      <c r="I30" s="116"/>
      <c r="J30" s="120"/>
      <c r="K30" s="32"/>
      <c r="L30" s="32"/>
      <c r="M30" s="32"/>
      <c r="N30" s="9" t="s">
        <v>23</v>
      </c>
    </row>
    <row r="31" spans="1:18">
      <c r="A31" s="116">
        <v>60</v>
      </c>
      <c r="B31" s="125" t="s">
        <v>173</v>
      </c>
      <c r="C31" s="126"/>
      <c r="D31" s="126"/>
      <c r="E31" s="127"/>
      <c r="F31" s="116">
        <f>33+25+20</f>
        <v>78</v>
      </c>
      <c r="G31" s="116"/>
      <c r="H31" s="116"/>
      <c r="I31" s="116"/>
      <c r="J31" s="120"/>
      <c r="K31" s="32"/>
      <c r="L31" s="32"/>
      <c r="M31" s="32"/>
      <c r="N31" s="9" t="s">
        <v>23</v>
      </c>
    </row>
    <row r="32" spans="1:18">
      <c r="A32" s="1">
        <f>(A26+A27+A28+A30+A31+A29)/60</f>
        <v>3.5</v>
      </c>
      <c r="B32" s="143" t="s">
        <v>27</v>
      </c>
      <c r="C32" s="143"/>
      <c r="D32" s="143"/>
      <c r="E32" s="143"/>
      <c r="F32" s="1">
        <f>(F26+F27+F28+F30+F31+F29)/60</f>
        <v>3.1333333333333333</v>
      </c>
      <c r="G32" s="116"/>
      <c r="H32" s="116">
        <f>H26+H27+H28</f>
        <v>30</v>
      </c>
      <c r="I32" s="116"/>
      <c r="J32" s="120"/>
      <c r="K32" s="32"/>
      <c r="L32" s="32"/>
      <c r="M32" s="32"/>
      <c r="N32" s="9"/>
    </row>
    <row r="33" spans="1:15">
      <c r="A33" s="5"/>
      <c r="B33" s="6"/>
      <c r="C33" s="6"/>
      <c r="D33" s="6"/>
      <c r="E33" s="6" t="s">
        <v>43</v>
      </c>
      <c r="F33" s="5">
        <f>(F8+F16+F24+F32)/4</f>
        <v>3.7458333333333331</v>
      </c>
      <c r="G33" s="6"/>
      <c r="H33" s="6"/>
      <c r="I33" s="6"/>
      <c r="J33" s="6"/>
      <c r="K33" s="8"/>
      <c r="L33" s="8"/>
      <c r="M33" s="8"/>
      <c r="N33" s="8"/>
    </row>
    <row r="34" spans="1:15">
      <c r="A34" s="5"/>
      <c r="B34" s="6"/>
      <c r="C34" s="6"/>
      <c r="D34" s="6"/>
      <c r="E34" s="6"/>
      <c r="F34" s="5"/>
      <c r="G34" s="6"/>
      <c r="H34" s="6"/>
      <c r="I34" s="6"/>
      <c r="J34" s="6"/>
      <c r="K34" s="8"/>
      <c r="L34" s="8"/>
      <c r="M34" s="8"/>
      <c r="N34" s="8"/>
    </row>
    <row r="35" spans="1:15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5" ht="15.75" thickBot="1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5" ht="15.75" thickBot="1">
      <c r="A37" s="2" t="s">
        <v>9</v>
      </c>
      <c r="B37" s="135" t="s">
        <v>174</v>
      </c>
      <c r="C37" s="136"/>
      <c r="D37" s="136"/>
      <c r="E37" s="137"/>
      <c r="F37" s="2" t="s">
        <v>11</v>
      </c>
      <c r="G37" s="2" t="s">
        <v>12</v>
      </c>
      <c r="H37" s="2" t="s">
        <v>13</v>
      </c>
      <c r="I37" s="2" t="s">
        <v>14</v>
      </c>
      <c r="J37" s="117" t="s">
        <v>15</v>
      </c>
      <c r="K37" s="2" t="s">
        <v>16</v>
      </c>
      <c r="L37" s="2" t="s">
        <v>17</v>
      </c>
      <c r="M37" s="2" t="s">
        <v>18</v>
      </c>
      <c r="N37" s="2" t="s">
        <v>19</v>
      </c>
      <c r="O37" s="35"/>
    </row>
    <row r="38" spans="1:15">
      <c r="A38" s="3"/>
      <c r="B38" s="129" t="s">
        <v>175</v>
      </c>
      <c r="C38" s="129"/>
      <c r="D38" s="129"/>
      <c r="E38" s="129"/>
      <c r="F38" s="59">
        <v>90</v>
      </c>
      <c r="G38" s="60" t="s">
        <v>176</v>
      </c>
      <c r="H38" s="116">
        <f>J38-I38+1</f>
        <v>8</v>
      </c>
      <c r="I38" s="122">
        <v>1</v>
      </c>
      <c r="J38" s="3">
        <v>8</v>
      </c>
      <c r="K38" s="4" t="s">
        <v>23</v>
      </c>
      <c r="L38" s="4" t="s">
        <v>23</v>
      </c>
      <c r="M38" s="4"/>
      <c r="N38" s="9"/>
    </row>
    <row r="39" spans="1:15" ht="22.5">
      <c r="A39" s="122"/>
      <c r="B39" s="129" t="s">
        <v>175</v>
      </c>
      <c r="C39" s="129"/>
      <c r="D39" s="129"/>
      <c r="E39" s="129"/>
      <c r="F39" s="122">
        <v>30</v>
      </c>
      <c r="G39" s="55" t="s">
        <v>177</v>
      </c>
      <c r="H39" s="116">
        <f>J39-I39+1</f>
        <v>6</v>
      </c>
      <c r="I39" s="122">
        <v>1</v>
      </c>
      <c r="J39" s="3">
        <v>6</v>
      </c>
      <c r="K39" s="67"/>
      <c r="L39" s="67"/>
      <c r="M39" s="67"/>
      <c r="N39" s="10"/>
    </row>
    <row r="40" spans="1:15">
      <c r="A40" s="122"/>
      <c r="B40" s="129" t="s">
        <v>21</v>
      </c>
      <c r="C40" s="129"/>
      <c r="D40" s="129"/>
      <c r="E40" s="129"/>
      <c r="F40" s="122">
        <v>90</v>
      </c>
      <c r="G40" s="64" t="s">
        <v>22</v>
      </c>
      <c r="H40" s="116">
        <f>J40-I40+1</f>
        <v>25</v>
      </c>
      <c r="I40" s="122">
        <v>70</v>
      </c>
      <c r="J40" s="3">
        <v>94</v>
      </c>
      <c r="K40" s="32" t="s">
        <v>23</v>
      </c>
      <c r="L40" s="32"/>
      <c r="M40" s="32"/>
      <c r="N40" s="10"/>
    </row>
    <row r="41" spans="1:15">
      <c r="A41" s="122"/>
      <c r="B41" s="129" t="s">
        <v>124</v>
      </c>
      <c r="C41" s="129"/>
      <c r="D41" s="129"/>
      <c r="E41" s="129"/>
      <c r="F41" s="122">
        <v>30</v>
      </c>
      <c r="G41" s="54" t="s">
        <v>125</v>
      </c>
      <c r="H41" s="116">
        <f>J41-I41+1</f>
        <v>9</v>
      </c>
      <c r="I41" s="122">
        <v>49</v>
      </c>
      <c r="J41" s="3">
        <v>57</v>
      </c>
      <c r="K41" s="32" t="s">
        <v>23</v>
      </c>
      <c r="L41" s="32" t="s">
        <v>23</v>
      </c>
      <c r="M41" s="32"/>
      <c r="N41" s="10"/>
    </row>
    <row r="42" spans="1:15">
      <c r="A42" s="116">
        <v>60</v>
      </c>
      <c r="B42" s="125" t="s">
        <v>178</v>
      </c>
      <c r="C42" s="126"/>
      <c r="D42" s="126"/>
      <c r="E42" s="127"/>
      <c r="F42" s="24">
        <f>5+10+35+5+10</f>
        <v>65</v>
      </c>
      <c r="G42" s="116"/>
      <c r="H42" s="116"/>
      <c r="I42" s="116"/>
      <c r="J42" s="120"/>
      <c r="K42" s="32"/>
      <c r="L42" s="32"/>
      <c r="M42" s="32"/>
      <c r="N42" s="9" t="s">
        <v>23</v>
      </c>
    </row>
    <row r="43" spans="1:15">
      <c r="A43" s="116"/>
      <c r="B43" s="125" t="s">
        <v>148</v>
      </c>
      <c r="C43" s="126"/>
      <c r="D43" s="126"/>
      <c r="E43" s="127"/>
      <c r="F43" s="58"/>
      <c r="G43" s="116"/>
      <c r="H43" s="116"/>
      <c r="I43" s="116"/>
      <c r="J43" s="120"/>
      <c r="K43" s="32"/>
      <c r="L43" s="32"/>
      <c r="M43" s="32"/>
      <c r="N43" s="9" t="s">
        <v>23</v>
      </c>
    </row>
    <row r="44" spans="1:15" ht="15.75" thickBot="1">
      <c r="A44" s="1">
        <f>(A38+A39+A40+A42+A43)/60</f>
        <v>1</v>
      </c>
      <c r="B44" s="143" t="s">
        <v>27</v>
      </c>
      <c r="C44" s="143"/>
      <c r="D44" s="143"/>
      <c r="E44" s="143"/>
      <c r="F44" s="1">
        <f>(F38+F39+F40+F42+F43+F41)/60</f>
        <v>5.083333333333333</v>
      </c>
      <c r="G44" s="116"/>
      <c r="H44" s="116">
        <f>H38+H39+H40</f>
        <v>39</v>
      </c>
      <c r="I44" s="116"/>
      <c r="J44" s="120"/>
      <c r="K44" s="4"/>
      <c r="L44" s="4"/>
      <c r="M44" s="4"/>
      <c r="N44" s="9"/>
    </row>
    <row r="45" spans="1:15" ht="15.75" thickBot="1">
      <c r="A45" s="2" t="s">
        <v>9</v>
      </c>
      <c r="B45" s="135" t="s">
        <v>179</v>
      </c>
      <c r="C45" s="136"/>
      <c r="D45" s="136"/>
      <c r="E45" s="137"/>
      <c r="F45" s="2" t="s">
        <v>11</v>
      </c>
      <c r="G45" s="2" t="s">
        <v>12</v>
      </c>
      <c r="H45" s="2" t="s">
        <v>13</v>
      </c>
      <c r="I45" s="2" t="s">
        <v>14</v>
      </c>
      <c r="J45" s="2" t="s">
        <v>15</v>
      </c>
      <c r="K45" s="2" t="s">
        <v>16</v>
      </c>
      <c r="L45" s="2" t="s">
        <v>17</v>
      </c>
      <c r="M45" s="2" t="s">
        <v>18</v>
      </c>
      <c r="N45" s="2" t="s">
        <v>19</v>
      </c>
    </row>
    <row r="46" spans="1:15">
      <c r="A46" s="122"/>
      <c r="B46" s="161" t="s">
        <v>180</v>
      </c>
      <c r="C46" s="162"/>
      <c r="D46" s="162"/>
      <c r="E46" s="163"/>
      <c r="F46" s="122">
        <v>120</v>
      </c>
      <c r="G46" s="51" t="s">
        <v>140</v>
      </c>
      <c r="H46" s="116"/>
      <c r="I46" s="122"/>
      <c r="J46" s="3"/>
      <c r="K46" s="67"/>
      <c r="L46" s="67"/>
      <c r="M46" s="67"/>
      <c r="N46" s="56"/>
    </row>
    <row r="47" spans="1:15">
      <c r="A47" s="122"/>
      <c r="B47" s="125"/>
      <c r="C47" s="126"/>
      <c r="D47" s="126"/>
      <c r="E47" s="127"/>
      <c r="F47" s="122"/>
      <c r="G47" s="51"/>
      <c r="H47" s="116"/>
      <c r="I47" s="122"/>
      <c r="J47" s="3"/>
      <c r="K47" s="32"/>
      <c r="L47" s="32"/>
      <c r="M47" s="32"/>
      <c r="N47" s="10"/>
    </row>
    <row r="48" spans="1:15">
      <c r="A48" s="116"/>
      <c r="B48" s="125"/>
      <c r="C48" s="126"/>
      <c r="D48" s="126"/>
      <c r="E48" s="127"/>
      <c r="F48" s="116"/>
      <c r="G48" s="48"/>
      <c r="H48" s="116"/>
      <c r="I48" s="116"/>
      <c r="J48" s="120"/>
      <c r="K48" s="32"/>
      <c r="L48" s="32"/>
      <c r="M48" s="32"/>
      <c r="N48" s="10"/>
    </row>
    <row r="49" spans="1:15">
      <c r="A49" s="116"/>
      <c r="B49" s="125"/>
      <c r="C49" s="126"/>
      <c r="D49" s="126"/>
      <c r="E49" s="127"/>
      <c r="F49" s="116"/>
      <c r="G49" s="122"/>
      <c r="H49" s="116"/>
      <c r="I49" s="116"/>
      <c r="J49" s="120"/>
      <c r="K49" s="33"/>
      <c r="L49" s="33"/>
      <c r="M49" s="33"/>
      <c r="N49" s="9"/>
    </row>
    <row r="50" spans="1:15">
      <c r="A50" s="116">
        <v>60</v>
      </c>
      <c r="B50" s="164" t="s">
        <v>181</v>
      </c>
      <c r="C50" s="165"/>
      <c r="D50" s="165"/>
      <c r="E50" s="166"/>
      <c r="F50" s="116">
        <f>45+30+20</f>
        <v>95</v>
      </c>
      <c r="G50" s="116"/>
      <c r="H50" s="116"/>
      <c r="I50" s="116"/>
      <c r="J50" s="120"/>
      <c r="K50" s="32"/>
      <c r="L50" s="32"/>
      <c r="M50" s="32"/>
      <c r="N50" s="9" t="s">
        <v>23</v>
      </c>
    </row>
    <row r="51" spans="1:15">
      <c r="A51" s="116"/>
      <c r="B51" s="125" t="s">
        <v>152</v>
      </c>
      <c r="C51" s="126"/>
      <c r="D51" s="126"/>
      <c r="E51" s="127"/>
      <c r="F51" s="58"/>
      <c r="G51" s="116"/>
      <c r="H51" s="116"/>
      <c r="I51" s="116"/>
      <c r="J51" s="120"/>
      <c r="K51" s="32"/>
      <c r="L51" s="32"/>
      <c r="M51" s="32"/>
      <c r="N51" s="9" t="s">
        <v>23</v>
      </c>
    </row>
    <row r="52" spans="1:15" ht="15.75" thickBot="1">
      <c r="A52" s="1">
        <f>(A46+A48+A49+A50+A51)/60</f>
        <v>1</v>
      </c>
      <c r="B52" s="143" t="s">
        <v>27</v>
      </c>
      <c r="C52" s="143"/>
      <c r="D52" s="143"/>
      <c r="E52" s="143"/>
      <c r="F52" s="1">
        <f>(F46+F48+F49+F50+F51+F47)/60</f>
        <v>3.5833333333333335</v>
      </c>
      <c r="G52" s="116"/>
      <c r="H52" s="116">
        <f>H46+H48+H49</f>
        <v>0</v>
      </c>
      <c r="I52" s="116"/>
      <c r="J52" s="120"/>
      <c r="K52" s="4"/>
      <c r="L52" s="4"/>
      <c r="M52" s="4"/>
      <c r="N52" s="9"/>
    </row>
    <row r="53" spans="1:15" ht="15.75" thickBot="1">
      <c r="A53" s="2" t="s">
        <v>9</v>
      </c>
      <c r="B53" s="135" t="s">
        <v>182</v>
      </c>
      <c r="C53" s="136"/>
      <c r="D53" s="136"/>
      <c r="E53" s="137"/>
      <c r="F53" s="2" t="s">
        <v>11</v>
      </c>
      <c r="G53" s="2" t="s">
        <v>12</v>
      </c>
      <c r="H53" s="2" t="s">
        <v>13</v>
      </c>
      <c r="I53" s="2" t="s">
        <v>14</v>
      </c>
      <c r="J53" s="2" t="s">
        <v>15</v>
      </c>
      <c r="K53" s="2" t="s">
        <v>16</v>
      </c>
      <c r="L53" s="2" t="s">
        <v>17</v>
      </c>
      <c r="M53" s="2" t="s">
        <v>18</v>
      </c>
      <c r="N53" s="2" t="s">
        <v>19</v>
      </c>
      <c r="O53" s="35"/>
    </row>
    <row r="54" spans="1:15">
      <c r="A54" s="122"/>
      <c r="B54" s="149" t="s">
        <v>183</v>
      </c>
      <c r="C54" s="150"/>
      <c r="D54" s="150"/>
      <c r="E54" s="151"/>
      <c r="F54" s="122">
        <v>120</v>
      </c>
      <c r="G54" s="51" t="s">
        <v>140</v>
      </c>
      <c r="H54" s="116"/>
      <c r="I54" s="122"/>
      <c r="J54" s="3"/>
      <c r="K54" s="67"/>
      <c r="L54" s="67"/>
      <c r="M54" s="67"/>
      <c r="N54" s="42"/>
    </row>
    <row r="55" spans="1:15">
      <c r="A55" s="116"/>
      <c r="B55" s="144"/>
      <c r="C55" s="144"/>
      <c r="D55" s="144"/>
      <c r="E55" s="144"/>
      <c r="F55" s="116"/>
      <c r="G55" s="54"/>
      <c r="H55" s="116"/>
      <c r="I55" s="116"/>
      <c r="J55" s="120"/>
      <c r="K55" s="4"/>
      <c r="L55" s="4"/>
      <c r="M55" s="4"/>
      <c r="N55" s="10"/>
    </row>
    <row r="56" spans="1:15">
      <c r="A56" s="116">
        <v>60</v>
      </c>
      <c r="B56" s="125" t="s">
        <v>184</v>
      </c>
      <c r="C56" s="126"/>
      <c r="D56" s="126"/>
      <c r="E56" s="127"/>
      <c r="F56" s="58"/>
      <c r="G56" s="122"/>
      <c r="H56" s="116"/>
      <c r="I56" s="116"/>
      <c r="J56" s="120"/>
      <c r="K56" s="4"/>
      <c r="L56" s="4"/>
      <c r="M56" s="4"/>
      <c r="N56" s="10" t="s">
        <v>23</v>
      </c>
    </row>
    <row r="57" spans="1:15">
      <c r="A57" s="116"/>
      <c r="B57" s="125" t="s">
        <v>158</v>
      </c>
      <c r="C57" s="126"/>
      <c r="D57" s="126"/>
      <c r="E57" s="127"/>
      <c r="F57" s="58"/>
      <c r="G57" s="116"/>
      <c r="H57" s="116"/>
      <c r="I57" s="116"/>
      <c r="J57" s="120"/>
      <c r="K57" s="32"/>
      <c r="L57" s="32"/>
      <c r="M57" s="32"/>
      <c r="N57" s="9" t="s">
        <v>23</v>
      </c>
    </row>
    <row r="58" spans="1:15">
      <c r="A58" s="116">
        <v>60</v>
      </c>
      <c r="B58" s="125" t="s">
        <v>185</v>
      </c>
      <c r="C58" s="126"/>
      <c r="D58" s="126"/>
      <c r="E58" s="127"/>
      <c r="F58" s="116">
        <v>10</v>
      </c>
      <c r="G58" s="116"/>
      <c r="H58" s="116"/>
      <c r="I58" s="116"/>
      <c r="J58" s="120"/>
      <c r="K58" s="32"/>
      <c r="L58" s="32"/>
      <c r="M58" s="32"/>
      <c r="N58" s="9"/>
    </row>
    <row r="59" spans="1:15" ht="15.75" thickBot="1">
      <c r="A59" s="1">
        <f>(A54+A55+A56+A57+A58)/60</f>
        <v>2</v>
      </c>
      <c r="B59" s="143" t="s">
        <v>27</v>
      </c>
      <c r="C59" s="143"/>
      <c r="D59" s="143"/>
      <c r="E59" s="143"/>
      <c r="F59" s="1">
        <f>(F54+F55+F56+F57+F58)/60</f>
        <v>2.1666666666666665</v>
      </c>
      <c r="G59" s="116"/>
      <c r="H59" s="116">
        <f>H54+H55+H56</f>
        <v>0</v>
      </c>
      <c r="I59" s="116"/>
      <c r="J59" s="120"/>
      <c r="K59" s="4"/>
      <c r="L59" s="4"/>
      <c r="M59" s="4"/>
      <c r="N59" s="9"/>
    </row>
    <row r="60" spans="1:15" ht="15.75" thickBot="1">
      <c r="A60" s="2" t="s">
        <v>9</v>
      </c>
      <c r="B60" s="135" t="s">
        <v>186</v>
      </c>
      <c r="C60" s="136"/>
      <c r="D60" s="136"/>
      <c r="E60" s="137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5">
      <c r="A61" s="122"/>
      <c r="B61" s="147" t="s">
        <v>187</v>
      </c>
      <c r="C61" s="147"/>
      <c r="D61" s="147"/>
      <c r="E61" s="147"/>
      <c r="F61" s="122"/>
      <c r="G61" s="51"/>
      <c r="H61" s="116"/>
      <c r="I61" s="122"/>
      <c r="J61" s="3"/>
      <c r="K61" s="67"/>
      <c r="L61" s="67"/>
      <c r="M61" s="67"/>
      <c r="N61" s="9"/>
    </row>
    <row r="62" spans="1:15">
      <c r="A62" s="122"/>
      <c r="B62" s="145"/>
      <c r="C62" s="145"/>
      <c r="D62" s="145"/>
      <c r="E62" s="145"/>
      <c r="F62" s="122"/>
      <c r="G62" s="51"/>
      <c r="H62" s="116"/>
      <c r="I62" s="122"/>
      <c r="J62" s="3"/>
      <c r="K62" s="4"/>
      <c r="L62" s="4"/>
      <c r="M62" s="4"/>
      <c r="N62" s="10"/>
    </row>
    <row r="63" spans="1:15">
      <c r="A63" s="116"/>
      <c r="B63" s="125"/>
      <c r="C63" s="126"/>
      <c r="D63" s="126"/>
      <c r="E63" s="127"/>
      <c r="F63" s="116"/>
      <c r="G63" s="13"/>
      <c r="H63" s="116"/>
      <c r="I63" s="116"/>
      <c r="J63" s="120"/>
      <c r="K63" s="4"/>
      <c r="L63" s="4"/>
      <c r="M63" s="4"/>
      <c r="N63" s="9"/>
    </row>
    <row r="64" spans="1:15">
      <c r="A64" s="116">
        <v>60</v>
      </c>
      <c r="B64" s="125" t="s">
        <v>188</v>
      </c>
      <c r="C64" s="126"/>
      <c r="D64" s="126"/>
      <c r="E64" s="127"/>
      <c r="F64" s="58"/>
      <c r="G64" s="116"/>
      <c r="H64" s="116"/>
      <c r="I64" s="116"/>
      <c r="J64" s="120"/>
      <c r="K64" s="4"/>
      <c r="L64" s="4"/>
      <c r="M64" s="4"/>
      <c r="N64" s="42" t="s">
        <v>23</v>
      </c>
    </row>
    <row r="65" spans="1:14">
      <c r="A65" s="116"/>
      <c r="B65" s="125" t="s">
        <v>162</v>
      </c>
      <c r="C65" s="126"/>
      <c r="D65" s="126"/>
      <c r="E65" s="127"/>
      <c r="F65" s="58"/>
      <c r="G65" s="116"/>
      <c r="H65" s="116"/>
      <c r="I65" s="116"/>
      <c r="J65" s="120"/>
      <c r="K65" s="32"/>
      <c r="L65" s="32"/>
      <c r="M65" s="32"/>
      <c r="N65" s="9" t="s">
        <v>23</v>
      </c>
    </row>
    <row r="66" spans="1:14">
      <c r="A66" s="116">
        <v>60</v>
      </c>
      <c r="B66" s="125" t="s">
        <v>36</v>
      </c>
      <c r="C66" s="126"/>
      <c r="D66" s="126"/>
      <c r="E66" s="127"/>
      <c r="F66" s="58"/>
      <c r="G66" s="116"/>
      <c r="H66" s="116"/>
      <c r="I66" s="116"/>
      <c r="J66" s="120"/>
      <c r="K66" s="32"/>
      <c r="L66" s="32"/>
      <c r="M66" s="32"/>
      <c r="N66" s="9"/>
    </row>
    <row r="67" spans="1:14">
      <c r="A67" s="1">
        <f>(A61+A62+A63+A64+A65+A66)/60</f>
        <v>2</v>
      </c>
      <c r="B67" s="143" t="s">
        <v>27</v>
      </c>
      <c r="C67" s="143"/>
      <c r="D67" s="143"/>
      <c r="E67" s="143"/>
      <c r="F67" s="1">
        <f>(F61+F63+F64+F65+F66+F62)/60</f>
        <v>0</v>
      </c>
      <c r="G67" s="116"/>
      <c r="H67" s="116">
        <f>H61+H63+H64</f>
        <v>0</v>
      </c>
      <c r="I67" s="116"/>
      <c r="J67" s="120"/>
      <c r="K67" s="4"/>
      <c r="L67" s="4"/>
      <c r="M67" s="4"/>
      <c r="N67" s="9"/>
    </row>
    <row r="68" spans="1:14" ht="15.75" thickBot="1">
      <c r="A68" s="15">
        <f>(A8+A16+A24+A32+A44+A52+A59+A67)*60</f>
        <v>810</v>
      </c>
      <c r="E68" t="s">
        <v>71</v>
      </c>
      <c r="F68">
        <f>(F8+F16+F24+F32+F44+F52+F59+F67)/8</f>
        <v>3.2270833333333333</v>
      </c>
    </row>
    <row r="69" spans="1:14">
      <c r="A69" s="16"/>
      <c r="B69" s="146" t="s">
        <v>2</v>
      </c>
      <c r="C69" s="146"/>
      <c r="D69" s="146"/>
      <c r="E69" s="146"/>
    </row>
    <row r="70" spans="1:14">
      <c r="A70" s="17">
        <f>A4+A19+A39+A55</f>
        <v>0</v>
      </c>
      <c r="B70" s="142" t="s">
        <v>3</v>
      </c>
      <c r="C70" s="142"/>
      <c r="D70" s="142"/>
      <c r="E70" s="142"/>
      <c r="G70" t="s">
        <v>72</v>
      </c>
      <c r="H70" s="90">
        <f>F8+F16+F24+F32+F44+F52+F59+F67</f>
        <v>25.816666666666666</v>
      </c>
    </row>
    <row r="71" spans="1:14">
      <c r="A71" s="17">
        <f>A5+A13+A21+A28+A40+A49+A56+A64</f>
        <v>120</v>
      </c>
      <c r="B71" s="139" t="s">
        <v>73</v>
      </c>
      <c r="C71" s="140"/>
      <c r="D71" s="140"/>
      <c r="E71" s="141"/>
    </row>
    <row r="72" spans="1:14">
      <c r="A72" s="17">
        <f>A11+A27+A48+A63</f>
        <v>30</v>
      </c>
      <c r="B72" s="139" t="s">
        <v>74</v>
      </c>
      <c r="C72" s="140"/>
      <c r="D72" s="140"/>
      <c r="E72" s="141"/>
    </row>
    <row r="73" spans="1:14">
      <c r="A73" s="17">
        <f>A3+A10+A18+A26+A38+A46+A54+A61</f>
        <v>30</v>
      </c>
      <c r="B73" s="139" t="s">
        <v>75</v>
      </c>
      <c r="C73" s="140"/>
      <c r="D73" s="140"/>
      <c r="E73" s="141"/>
    </row>
    <row r="74" spans="1:14">
      <c r="A74" s="17"/>
      <c r="B74" s="139" t="s">
        <v>76</v>
      </c>
      <c r="C74" s="140"/>
      <c r="D74" s="140"/>
      <c r="E74" s="141"/>
    </row>
    <row r="75" spans="1:14" ht="15.75" thickBot="1">
      <c r="A75" s="18"/>
      <c r="B75" s="139" t="s">
        <v>8</v>
      </c>
      <c r="C75" s="140"/>
      <c r="D75" s="140"/>
      <c r="E75" s="141"/>
    </row>
    <row r="76" spans="1:14">
      <c r="A76" s="14">
        <f>A69+A70+A71+A72+A73+A74+A75</f>
        <v>180</v>
      </c>
      <c r="B76" s="138"/>
      <c r="C76" s="138"/>
      <c r="D76" s="138"/>
      <c r="E76" s="138"/>
    </row>
    <row r="77" spans="1:14">
      <c r="A77" s="14">
        <f>120*8+A76</f>
        <v>1140</v>
      </c>
      <c r="B77" s="138" t="s">
        <v>77</v>
      </c>
      <c r="C77" s="138"/>
      <c r="D77" s="138"/>
      <c r="E77" s="8"/>
    </row>
    <row r="78" spans="1:14">
      <c r="A78" s="14"/>
      <c r="B78" s="128"/>
      <c r="C78" s="128"/>
      <c r="D78" s="128"/>
    </row>
  </sheetData>
  <mergeCells count="96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4:E14"/>
    <mergeCell ref="B4:E4"/>
    <mergeCell ref="B5:E5"/>
    <mergeCell ref="B6:E6"/>
    <mergeCell ref="P6:V6"/>
    <mergeCell ref="B7:E7"/>
    <mergeCell ref="B8:E8"/>
    <mergeCell ref="B9:E9"/>
    <mergeCell ref="B10:E10"/>
    <mergeCell ref="B11:E11"/>
    <mergeCell ref="B12:E12"/>
    <mergeCell ref="B13:E13"/>
    <mergeCell ref="B26:E26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43:E43"/>
    <mergeCell ref="B27:E27"/>
    <mergeCell ref="B28:E28"/>
    <mergeCell ref="B29:E29"/>
    <mergeCell ref="B30:E30"/>
    <mergeCell ref="B31:E31"/>
    <mergeCell ref="B32:E32"/>
    <mergeCell ref="B37:E37"/>
    <mergeCell ref="B38:E38"/>
    <mergeCell ref="B39:E39"/>
    <mergeCell ref="B40:E40"/>
    <mergeCell ref="B42:E42"/>
    <mergeCell ref="B41:E41"/>
    <mergeCell ref="B55:E55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67:E67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75:E75"/>
    <mergeCell ref="B76:E76"/>
    <mergeCell ref="B77:D77"/>
    <mergeCell ref="B78:D78"/>
    <mergeCell ref="B69:E69"/>
    <mergeCell ref="B70:E70"/>
    <mergeCell ref="B71:E71"/>
    <mergeCell ref="B72:E72"/>
    <mergeCell ref="B73:E73"/>
    <mergeCell ref="B74:E74"/>
  </mergeCells>
  <pageMargins left="0.25" right="0.25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8"/>
  <sheetViews>
    <sheetView zoomScaleNormal="100" workbookViewId="0" xr3:uid="{F9CF3CF3-643B-5BE6-8B46-32C596A47465}">
      <selection activeCell="M63" sqref="M63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>
      <c r="A1" s="130" t="s">
        <v>189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190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>
      <c r="A3" s="116">
        <v>60</v>
      </c>
      <c r="B3" s="144" t="s">
        <v>30</v>
      </c>
      <c r="C3" s="144"/>
      <c r="D3" s="144"/>
      <c r="E3" s="144"/>
      <c r="F3" s="116">
        <v>45</v>
      </c>
      <c r="G3" s="13" t="s">
        <v>38</v>
      </c>
      <c r="H3" s="116">
        <f>J3-I3+1</f>
        <v>7</v>
      </c>
      <c r="I3" s="116">
        <v>106</v>
      </c>
      <c r="J3" s="120">
        <v>112</v>
      </c>
      <c r="K3" s="7" t="s">
        <v>23</v>
      </c>
      <c r="L3" s="7" t="s">
        <v>23</v>
      </c>
      <c r="M3" s="7" t="s">
        <v>23</v>
      </c>
      <c r="N3" s="11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>
      <c r="A4" s="122">
        <v>60</v>
      </c>
      <c r="B4" s="144" t="s">
        <v>106</v>
      </c>
      <c r="C4" s="144"/>
      <c r="D4" s="144"/>
      <c r="E4" s="144"/>
      <c r="F4" s="116">
        <v>15</v>
      </c>
      <c r="G4" s="51" t="s">
        <v>107</v>
      </c>
      <c r="H4" s="116">
        <f>J4-I4+1</f>
        <v>13</v>
      </c>
      <c r="I4" s="122">
        <v>69</v>
      </c>
      <c r="J4" s="120">
        <v>81</v>
      </c>
      <c r="K4" s="7" t="s">
        <v>23</v>
      </c>
      <c r="L4" s="7"/>
      <c r="M4" s="7" t="s">
        <v>23</v>
      </c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>
      <c r="A5" s="122">
        <v>60</v>
      </c>
      <c r="B5" s="129" t="s">
        <v>124</v>
      </c>
      <c r="C5" s="129"/>
      <c r="D5" s="129"/>
      <c r="E5" s="129"/>
      <c r="F5" s="122">
        <v>45</v>
      </c>
      <c r="G5" s="54" t="s">
        <v>125</v>
      </c>
      <c r="H5" s="116">
        <f>J5-I5+1</f>
        <v>12</v>
      </c>
      <c r="I5" s="122">
        <v>58</v>
      </c>
      <c r="J5" s="3">
        <v>69</v>
      </c>
      <c r="K5" s="4" t="s">
        <v>23</v>
      </c>
      <c r="L5" s="4"/>
      <c r="M5" s="4" t="s">
        <v>23</v>
      </c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>
      <c r="A6" s="116">
        <v>0</v>
      </c>
      <c r="B6" s="125" t="s">
        <v>191</v>
      </c>
      <c r="C6" s="126"/>
      <c r="D6" s="126"/>
      <c r="E6" s="127"/>
      <c r="F6" s="58"/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>
      <c r="A7" s="116">
        <v>0</v>
      </c>
      <c r="B7" s="125" t="s">
        <v>165</v>
      </c>
      <c r="C7" s="126"/>
      <c r="D7" s="126"/>
      <c r="E7" s="127"/>
      <c r="F7" s="58"/>
      <c r="G7" s="116"/>
      <c r="H7" s="116"/>
      <c r="I7" s="116"/>
      <c r="J7" s="120"/>
      <c r="K7" s="32"/>
      <c r="L7" s="32"/>
      <c r="M7" s="32"/>
      <c r="N7" s="9" t="s">
        <v>23</v>
      </c>
      <c r="P7" s="128"/>
      <c r="Q7" s="128"/>
      <c r="R7" s="128"/>
      <c r="S7" s="128"/>
      <c r="T7" s="128"/>
      <c r="U7" s="128"/>
      <c r="V7" s="128"/>
    </row>
    <row r="8" spans="1:29">
      <c r="A8" s="116">
        <v>0</v>
      </c>
      <c r="B8" s="125" t="s">
        <v>42</v>
      </c>
      <c r="C8" s="126"/>
      <c r="D8" s="126"/>
      <c r="E8" s="127"/>
      <c r="F8" s="58"/>
      <c r="G8" s="24"/>
      <c r="H8" s="116"/>
      <c r="I8" s="116"/>
      <c r="J8" s="120"/>
      <c r="K8" s="32"/>
      <c r="L8" s="32"/>
      <c r="M8" s="32"/>
      <c r="N8" s="9" t="s">
        <v>23</v>
      </c>
    </row>
    <row r="9" spans="1:29" ht="15.75" thickBot="1">
      <c r="A9" s="1">
        <f>(A3+A5+A6+A7+A8+A4)/60</f>
        <v>3</v>
      </c>
      <c r="B9" s="155" t="s">
        <v>27</v>
      </c>
      <c r="C9" s="156"/>
      <c r="D9" s="156"/>
      <c r="E9" s="157"/>
      <c r="F9" s="1">
        <f>(F3+F5+F6+F7+F8+F4)/60</f>
        <v>1.75</v>
      </c>
      <c r="G9" s="116"/>
      <c r="H9" s="116">
        <f>H3+H5+H6</f>
        <v>19</v>
      </c>
      <c r="I9" s="116"/>
      <c r="J9" s="120"/>
      <c r="K9" s="4"/>
      <c r="L9" s="4"/>
      <c r="M9" s="4"/>
      <c r="N9" s="36"/>
    </row>
    <row r="10" spans="1:29" ht="15.75" thickBot="1">
      <c r="A10" s="2" t="s">
        <v>9</v>
      </c>
      <c r="B10" s="135" t="s">
        <v>192</v>
      </c>
      <c r="C10" s="136"/>
      <c r="D10" s="136"/>
      <c r="E10" s="137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>
      <c r="A11" s="122"/>
      <c r="B11" s="149" t="s">
        <v>193</v>
      </c>
      <c r="C11" s="150"/>
      <c r="D11" s="150"/>
      <c r="E11" s="151"/>
      <c r="F11" s="122">
        <v>200</v>
      </c>
      <c r="G11" s="51"/>
      <c r="H11" s="116">
        <f>J11-I11+1</f>
        <v>30</v>
      </c>
      <c r="I11" s="122">
        <v>1</v>
      </c>
      <c r="J11" s="120">
        <v>30</v>
      </c>
      <c r="K11" s="81"/>
      <c r="L11" s="81"/>
      <c r="M11" s="81"/>
      <c r="N11" s="10"/>
    </row>
    <row r="12" spans="1:29">
      <c r="A12" s="116">
        <v>30</v>
      </c>
      <c r="B12" s="144" t="s">
        <v>30</v>
      </c>
      <c r="C12" s="144"/>
      <c r="D12" s="144"/>
      <c r="E12" s="144"/>
      <c r="F12" s="116">
        <v>40</v>
      </c>
      <c r="G12" s="13" t="s">
        <v>38</v>
      </c>
      <c r="H12" s="116">
        <f>J12-I12+1</f>
        <v>6</v>
      </c>
      <c r="I12" s="116">
        <v>113</v>
      </c>
      <c r="J12" s="120">
        <v>118</v>
      </c>
      <c r="K12" s="32" t="s">
        <v>23</v>
      </c>
      <c r="L12" s="32" t="s">
        <v>23</v>
      </c>
      <c r="M12" s="32" t="s">
        <v>23</v>
      </c>
      <c r="N12" s="10"/>
      <c r="Q12" s="23"/>
      <c r="R12" s="23"/>
    </row>
    <row r="13" spans="1:29">
      <c r="A13" s="116"/>
      <c r="B13" s="144"/>
      <c r="C13" s="144"/>
      <c r="D13" s="144"/>
      <c r="E13" s="144"/>
      <c r="F13" s="116"/>
      <c r="G13" s="13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>
      <c r="A14" s="116">
        <v>30</v>
      </c>
      <c r="B14" s="125" t="s">
        <v>194</v>
      </c>
      <c r="C14" s="126"/>
      <c r="D14" s="126"/>
      <c r="E14" s="127"/>
      <c r="F14" s="116">
        <f>7+4+10</f>
        <v>21</v>
      </c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>
      <c r="A15" s="116">
        <v>60</v>
      </c>
      <c r="B15" s="125" t="s">
        <v>172</v>
      </c>
      <c r="C15" s="126"/>
      <c r="D15" s="126"/>
      <c r="E15" s="127"/>
      <c r="F15" s="57"/>
      <c r="G15" s="13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>
      <c r="A16" s="116">
        <v>60</v>
      </c>
      <c r="B16" s="125" t="s">
        <v>195</v>
      </c>
      <c r="C16" s="126"/>
      <c r="D16" s="126"/>
      <c r="E16" s="127"/>
      <c r="F16" s="24">
        <f>50+20</f>
        <v>70</v>
      </c>
      <c r="G16" s="116"/>
      <c r="H16" s="116"/>
      <c r="I16" s="116"/>
      <c r="J16" s="120"/>
      <c r="K16" s="32"/>
      <c r="L16" s="32"/>
      <c r="M16" s="32"/>
      <c r="N16" s="9" t="s">
        <v>23</v>
      </c>
      <c r="Q16" s="23"/>
      <c r="R16" s="23"/>
    </row>
    <row r="17" spans="1:18" ht="15.75" thickBot="1">
      <c r="A17" s="1">
        <f>(A11+A12+A14+A15+A16)/60</f>
        <v>3</v>
      </c>
      <c r="B17" s="143" t="s">
        <v>27</v>
      </c>
      <c r="C17" s="143"/>
      <c r="D17" s="143"/>
      <c r="E17" s="143"/>
      <c r="F17" s="1">
        <f>(F11+F12+F14+F15+F16+F13)/60</f>
        <v>5.5166666666666666</v>
      </c>
      <c r="G17" s="116"/>
      <c r="H17" s="116">
        <f>H11+H12+H14</f>
        <v>36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>
      <c r="A18" s="2" t="s">
        <v>9</v>
      </c>
      <c r="B18" s="135" t="s">
        <v>196</v>
      </c>
      <c r="C18" s="136"/>
      <c r="D18" s="136"/>
      <c r="E18" s="137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>
      <c r="A19" s="122">
        <v>30</v>
      </c>
      <c r="B19" s="149" t="s">
        <v>193</v>
      </c>
      <c r="C19" s="150"/>
      <c r="D19" s="150"/>
      <c r="E19" s="151"/>
      <c r="F19" s="122">
        <v>45</v>
      </c>
      <c r="G19" s="51"/>
      <c r="H19" s="116">
        <f>J19-I19+1</f>
        <v>10</v>
      </c>
      <c r="I19" s="122">
        <v>31</v>
      </c>
      <c r="J19" s="80" t="s">
        <v>197</v>
      </c>
      <c r="K19" s="81"/>
      <c r="L19" s="81"/>
      <c r="M19" s="81"/>
      <c r="N19" s="42"/>
      <c r="Q19" s="23"/>
      <c r="R19" s="23"/>
    </row>
    <row r="20" spans="1:18">
      <c r="A20" s="116">
        <v>30</v>
      </c>
      <c r="B20" s="144" t="s">
        <v>30</v>
      </c>
      <c r="C20" s="144"/>
      <c r="D20" s="144"/>
      <c r="E20" s="144"/>
      <c r="F20" s="116">
        <v>50</v>
      </c>
      <c r="G20" s="13" t="s">
        <v>38</v>
      </c>
      <c r="H20" s="116">
        <f>J20-I20+1</f>
        <v>9</v>
      </c>
      <c r="I20" s="116">
        <v>119</v>
      </c>
      <c r="J20" s="120">
        <v>127</v>
      </c>
      <c r="K20" s="4" t="s">
        <v>23</v>
      </c>
      <c r="L20" s="4" t="s">
        <v>23</v>
      </c>
      <c r="M20" s="4" t="s">
        <v>23</v>
      </c>
      <c r="N20" s="10"/>
      <c r="Q20" s="23"/>
      <c r="R20" s="23"/>
    </row>
    <row r="21" spans="1:18">
      <c r="A21" s="122">
        <v>30</v>
      </c>
      <c r="B21" s="129" t="s">
        <v>124</v>
      </c>
      <c r="C21" s="129"/>
      <c r="D21" s="129"/>
      <c r="E21" s="129"/>
      <c r="F21" s="122">
        <f>25+35</f>
        <v>60</v>
      </c>
      <c r="G21" s="54" t="s">
        <v>125</v>
      </c>
      <c r="H21" s="116">
        <f>J21-I21+1</f>
        <v>12</v>
      </c>
      <c r="I21" s="122">
        <v>70</v>
      </c>
      <c r="J21" s="3">
        <v>81</v>
      </c>
      <c r="K21" s="32"/>
      <c r="L21" s="32"/>
      <c r="M21" s="4" t="s">
        <v>23</v>
      </c>
      <c r="N21" s="10"/>
      <c r="Q21" s="23"/>
      <c r="R21" s="23"/>
    </row>
    <row r="22" spans="1:18">
      <c r="A22" s="116"/>
      <c r="B22" s="125" t="s">
        <v>198</v>
      </c>
      <c r="C22" s="126"/>
      <c r="D22" s="126"/>
      <c r="E22" s="127"/>
      <c r="F22" s="116">
        <v>5</v>
      </c>
      <c r="G22" s="13"/>
      <c r="H22" s="116"/>
      <c r="I22" s="116"/>
      <c r="J22" s="120"/>
      <c r="K22" s="33"/>
      <c r="L22" s="33"/>
      <c r="M22" s="33"/>
      <c r="N22" s="10" t="s">
        <v>23</v>
      </c>
      <c r="Q22" s="23"/>
      <c r="R22" s="23"/>
    </row>
    <row r="23" spans="1:18">
      <c r="A23" s="116"/>
      <c r="B23" s="125" t="s">
        <v>199</v>
      </c>
      <c r="C23" s="126"/>
      <c r="D23" s="126"/>
      <c r="E23" s="127"/>
      <c r="F23" s="24">
        <f>15+10+6+35</f>
        <v>66</v>
      </c>
      <c r="G23" s="116"/>
      <c r="H23" s="116"/>
      <c r="I23" s="116"/>
      <c r="J23" s="120"/>
      <c r="K23" s="32"/>
      <c r="L23" s="32"/>
      <c r="M23" s="32"/>
      <c r="N23" s="9" t="s">
        <v>23</v>
      </c>
      <c r="Q23" s="23"/>
      <c r="R23" s="23"/>
    </row>
    <row r="24" spans="1:18">
      <c r="A24" s="116"/>
      <c r="B24" s="125" t="s">
        <v>200</v>
      </c>
      <c r="C24" s="126"/>
      <c r="D24" s="126"/>
      <c r="E24" s="127"/>
      <c r="F24" s="24">
        <f>20+35+20+45</f>
        <v>120</v>
      </c>
      <c r="G24" s="116"/>
      <c r="H24" s="116"/>
      <c r="I24" s="116"/>
      <c r="J24" s="120"/>
      <c r="K24" s="32"/>
      <c r="L24" s="32"/>
      <c r="M24" s="32"/>
      <c r="N24" s="9" t="s">
        <v>23</v>
      </c>
      <c r="Q24" s="23"/>
      <c r="R24" s="23"/>
    </row>
    <row r="25" spans="1:18" ht="15.75" thickBot="1">
      <c r="A25" s="1">
        <f>(A19+A21+A22+A23+A24+A20)/60</f>
        <v>1.5</v>
      </c>
      <c r="B25" s="143" t="s">
        <v>27</v>
      </c>
      <c r="C25" s="143"/>
      <c r="D25" s="143"/>
      <c r="E25" s="143"/>
      <c r="F25" s="1">
        <f>(F19+F21+F22+F23+F24+F20)/60</f>
        <v>5.7666666666666666</v>
      </c>
      <c r="G25" s="116"/>
      <c r="H25" s="116">
        <f>H19+H21+H22</f>
        <v>22</v>
      </c>
      <c r="I25" s="116"/>
      <c r="J25" s="120"/>
      <c r="K25" s="4"/>
      <c r="L25" s="4"/>
      <c r="M25" s="4"/>
      <c r="N25" s="9"/>
      <c r="Q25" s="23"/>
      <c r="R25" s="23"/>
    </row>
    <row r="26" spans="1:18" ht="15.75" thickBot="1">
      <c r="A26" s="2" t="s">
        <v>9</v>
      </c>
      <c r="B26" s="135" t="s">
        <v>201</v>
      </c>
      <c r="C26" s="136"/>
      <c r="D26" s="136"/>
      <c r="E26" s="137"/>
      <c r="F26" s="2" t="s">
        <v>11</v>
      </c>
      <c r="G26" s="2" t="s">
        <v>12</v>
      </c>
      <c r="H26" s="2" t="s">
        <v>13</v>
      </c>
      <c r="I26" s="2" t="s">
        <v>14</v>
      </c>
      <c r="J26" s="2" t="s">
        <v>15</v>
      </c>
      <c r="K26" s="2" t="s">
        <v>16</v>
      </c>
      <c r="L26" s="2" t="s">
        <v>17</v>
      </c>
      <c r="M26" s="2" t="s">
        <v>18</v>
      </c>
      <c r="N26" s="2" t="s">
        <v>19</v>
      </c>
      <c r="Q26" s="23"/>
      <c r="R26" s="23"/>
    </row>
    <row r="27" spans="1:18">
      <c r="A27" s="122">
        <v>30</v>
      </c>
      <c r="B27" s="149" t="s">
        <v>193</v>
      </c>
      <c r="C27" s="150"/>
      <c r="D27" s="150"/>
      <c r="E27" s="151"/>
      <c r="F27" s="122">
        <v>90</v>
      </c>
      <c r="G27" s="51"/>
      <c r="H27" s="116">
        <f>J27-I27+1</f>
        <v>13</v>
      </c>
      <c r="I27" s="122">
        <v>41</v>
      </c>
      <c r="J27" s="80">
        <v>53</v>
      </c>
      <c r="K27" s="81"/>
      <c r="L27" s="81"/>
      <c r="M27" s="81"/>
      <c r="N27" s="9"/>
    </row>
    <row r="28" spans="1:18">
      <c r="A28" s="116"/>
      <c r="B28" s="145" t="s">
        <v>202</v>
      </c>
      <c r="C28" s="145"/>
      <c r="D28" s="145"/>
      <c r="E28" s="145"/>
      <c r="F28" s="70">
        <v>40</v>
      </c>
      <c r="G28" s="72"/>
      <c r="H28" s="116"/>
      <c r="I28" s="122"/>
      <c r="J28" s="3"/>
      <c r="K28" s="81"/>
      <c r="L28" s="81"/>
      <c r="M28" s="81"/>
      <c r="N28" s="10" t="s">
        <v>203</v>
      </c>
    </row>
    <row r="29" spans="1:18">
      <c r="A29" s="122"/>
      <c r="B29" s="144"/>
      <c r="C29" s="144"/>
      <c r="D29" s="144"/>
      <c r="E29" s="144"/>
      <c r="F29" s="24"/>
      <c r="G29" s="73"/>
      <c r="H29" s="116"/>
      <c r="I29" s="122"/>
      <c r="J29" s="120"/>
      <c r="K29" s="4"/>
      <c r="L29" s="4"/>
      <c r="M29" s="4"/>
      <c r="N29" s="10"/>
    </row>
    <row r="30" spans="1:18">
      <c r="A30" s="116">
        <v>30</v>
      </c>
      <c r="B30" s="125" t="s">
        <v>204</v>
      </c>
      <c r="C30" s="126"/>
      <c r="D30" s="126"/>
      <c r="E30" s="127"/>
      <c r="F30" s="24">
        <v>14</v>
      </c>
      <c r="G30" s="74"/>
      <c r="H30" s="116"/>
      <c r="I30" s="116"/>
      <c r="J30" s="120"/>
      <c r="K30" s="4"/>
      <c r="L30" s="4"/>
      <c r="M30" s="4"/>
      <c r="N30" s="42"/>
    </row>
    <row r="31" spans="1:18">
      <c r="A31" s="116">
        <v>60</v>
      </c>
      <c r="B31" s="125" t="s">
        <v>205</v>
      </c>
      <c r="C31" s="126"/>
      <c r="D31" s="126"/>
      <c r="E31" s="127"/>
      <c r="F31" s="24">
        <f>17+30</f>
        <v>47</v>
      </c>
      <c r="G31" s="24"/>
      <c r="H31" s="116"/>
      <c r="I31" s="116"/>
      <c r="J31" s="120"/>
      <c r="K31" s="32"/>
      <c r="L31" s="32"/>
      <c r="M31" s="32"/>
      <c r="N31" s="9"/>
    </row>
    <row r="32" spans="1:18">
      <c r="A32" s="116">
        <v>60</v>
      </c>
      <c r="B32" s="125" t="s">
        <v>206</v>
      </c>
      <c r="C32" s="126"/>
      <c r="D32" s="126"/>
      <c r="E32" s="127"/>
      <c r="F32" s="24">
        <f>25+24</f>
        <v>49</v>
      </c>
      <c r="G32" s="24"/>
      <c r="H32" s="116"/>
      <c r="I32" s="116"/>
      <c r="J32" s="120"/>
      <c r="K32" s="32"/>
      <c r="L32" s="32"/>
      <c r="M32" s="32"/>
      <c r="N32" s="9" t="s">
        <v>23</v>
      </c>
    </row>
    <row r="33" spans="1:15">
      <c r="A33" s="1">
        <f>(A27+A28+A29+A31+A32+A30)/60</f>
        <v>3</v>
      </c>
      <c r="B33" s="143" t="s">
        <v>27</v>
      </c>
      <c r="C33" s="143"/>
      <c r="D33" s="143"/>
      <c r="E33" s="143"/>
      <c r="F33" s="1">
        <f>(F27+F28+F29+F31+F32+F30)/60</f>
        <v>4</v>
      </c>
      <c r="G33" s="116"/>
      <c r="H33" s="116">
        <f>H27+H28+H29</f>
        <v>13</v>
      </c>
      <c r="I33" s="116"/>
      <c r="J33" s="120"/>
      <c r="K33" s="32"/>
      <c r="L33" s="32"/>
      <c r="M33" s="32"/>
      <c r="N33" s="9"/>
    </row>
    <row r="34" spans="1:15">
      <c r="A34" s="5"/>
      <c r="B34" s="6"/>
      <c r="C34" s="6"/>
      <c r="D34" s="6"/>
      <c r="E34" s="6" t="s">
        <v>43</v>
      </c>
      <c r="F34" s="5">
        <f>(F9+F17+F25+F33)/4</f>
        <v>4.2583333333333329</v>
      </c>
      <c r="G34" s="6"/>
      <c r="H34" s="6"/>
      <c r="I34" s="6"/>
      <c r="J34" s="6"/>
      <c r="K34" s="8"/>
      <c r="L34" s="8"/>
      <c r="M34" s="8"/>
      <c r="N34" s="8"/>
    </row>
    <row r="35" spans="1:15">
      <c r="A35" s="5"/>
      <c r="B35" s="6"/>
      <c r="C35" s="6"/>
      <c r="D35" s="6"/>
      <c r="E35" s="6"/>
      <c r="F35" s="5"/>
      <c r="G35" s="6"/>
      <c r="H35" s="6"/>
      <c r="I35" s="6"/>
      <c r="J35" s="6"/>
      <c r="K35" s="8"/>
      <c r="L35" s="8"/>
      <c r="M35" s="8"/>
      <c r="N35" s="8"/>
    </row>
    <row r="36" spans="1:15">
      <c r="A36" s="5"/>
      <c r="B36" s="6"/>
      <c r="C36" s="6"/>
      <c r="D36" s="6"/>
      <c r="E36" s="6"/>
      <c r="F36" s="5"/>
      <c r="G36" s="6"/>
      <c r="H36" s="6"/>
      <c r="I36" s="6"/>
      <c r="J36" s="6"/>
      <c r="K36" s="8"/>
      <c r="L36" s="8"/>
      <c r="M36" s="8"/>
      <c r="N36" s="8"/>
    </row>
    <row r="37" spans="1:15" ht="15.75" thickBot="1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5" ht="15.75" thickBot="1">
      <c r="A38" s="2" t="s">
        <v>9</v>
      </c>
      <c r="B38" s="135" t="s">
        <v>207</v>
      </c>
      <c r="C38" s="136"/>
      <c r="D38" s="136"/>
      <c r="E38" s="137"/>
      <c r="F38" s="2" t="s">
        <v>11</v>
      </c>
      <c r="G38" s="2" t="s">
        <v>12</v>
      </c>
      <c r="H38" s="2" t="s">
        <v>13</v>
      </c>
      <c r="I38" s="2" t="s">
        <v>14</v>
      </c>
      <c r="J38" s="117" t="s">
        <v>15</v>
      </c>
      <c r="K38" s="2" t="s">
        <v>16</v>
      </c>
      <c r="L38" s="2" t="s">
        <v>17</v>
      </c>
      <c r="M38" s="2" t="s">
        <v>18</v>
      </c>
      <c r="N38" s="2" t="s">
        <v>19</v>
      </c>
      <c r="O38" s="35"/>
    </row>
    <row r="39" spans="1:15" ht="22.5">
      <c r="A39" s="3">
        <v>30</v>
      </c>
      <c r="B39" s="129" t="s">
        <v>133</v>
      </c>
      <c r="C39" s="129"/>
      <c r="D39" s="129"/>
      <c r="E39" s="129"/>
      <c r="F39" s="75">
        <v>30</v>
      </c>
      <c r="G39" s="60" t="s">
        <v>208</v>
      </c>
      <c r="H39" s="116">
        <f>J39-I39+1</f>
        <v>4</v>
      </c>
      <c r="I39" s="70">
        <v>1</v>
      </c>
      <c r="J39" s="76">
        <v>4</v>
      </c>
      <c r="K39" s="32"/>
      <c r="L39" s="32"/>
      <c r="M39" s="32" t="s">
        <v>23</v>
      </c>
      <c r="N39" s="9" t="s">
        <v>209</v>
      </c>
    </row>
    <row r="40" spans="1:15">
      <c r="A40" s="122">
        <v>30</v>
      </c>
      <c r="B40" s="125" t="s">
        <v>193</v>
      </c>
      <c r="C40" s="126"/>
      <c r="D40" s="126"/>
      <c r="E40" s="127"/>
      <c r="F40" s="122">
        <v>110</v>
      </c>
      <c r="G40" s="51"/>
      <c r="H40" s="116">
        <f>J40-I40+1</f>
        <v>24</v>
      </c>
      <c r="I40" s="122">
        <v>54</v>
      </c>
      <c r="J40" s="80">
        <v>77</v>
      </c>
      <c r="K40" s="81"/>
      <c r="L40" s="81"/>
      <c r="M40" s="81"/>
      <c r="N40" s="10" t="s">
        <v>210</v>
      </c>
    </row>
    <row r="41" spans="1:15">
      <c r="A41" s="122"/>
      <c r="B41" s="125" t="s">
        <v>211</v>
      </c>
      <c r="C41" s="126"/>
      <c r="D41" s="126"/>
      <c r="E41" s="127"/>
      <c r="F41" s="82"/>
      <c r="G41" s="71"/>
      <c r="H41" s="24"/>
      <c r="I41" s="70"/>
      <c r="J41" s="76"/>
      <c r="K41" s="32"/>
      <c r="L41" s="32"/>
      <c r="M41" s="32"/>
      <c r="N41" s="10" t="s">
        <v>23</v>
      </c>
    </row>
    <row r="42" spans="1:15">
      <c r="A42" s="116">
        <v>60</v>
      </c>
      <c r="B42" s="125" t="s">
        <v>184</v>
      </c>
      <c r="C42" s="126"/>
      <c r="D42" s="126"/>
      <c r="E42" s="127"/>
      <c r="F42" s="24"/>
      <c r="G42" s="24"/>
      <c r="H42" s="24"/>
      <c r="I42" s="24"/>
      <c r="J42" s="77"/>
      <c r="K42" s="32"/>
      <c r="L42" s="32"/>
      <c r="M42" s="32"/>
      <c r="N42" s="9"/>
    </row>
    <row r="43" spans="1:15">
      <c r="A43" s="116"/>
      <c r="B43" s="125" t="s">
        <v>70</v>
      </c>
      <c r="C43" s="126"/>
      <c r="D43" s="126"/>
      <c r="E43" s="127"/>
      <c r="F43" s="24"/>
      <c r="G43" s="24"/>
      <c r="H43" s="24"/>
      <c r="I43" s="24"/>
      <c r="J43" s="77"/>
      <c r="K43" s="32"/>
      <c r="L43" s="32"/>
      <c r="M43" s="32"/>
      <c r="N43" s="9"/>
    </row>
    <row r="44" spans="1:15" ht="15.75" thickBot="1">
      <c r="A44" s="1">
        <f>(A39+A40+A42+A43)/60</f>
        <v>2</v>
      </c>
      <c r="B44" s="143" t="s">
        <v>27</v>
      </c>
      <c r="C44" s="143"/>
      <c r="D44" s="143"/>
      <c r="E44" s="143"/>
      <c r="F44" s="1">
        <f>(F39+F40+F42+F43+F41)/60</f>
        <v>2.3333333333333335</v>
      </c>
      <c r="G44" s="116"/>
      <c r="H44" s="116">
        <f>H39+H40</f>
        <v>28</v>
      </c>
      <c r="I44" s="116"/>
      <c r="J44" s="120"/>
      <c r="K44" s="4"/>
      <c r="L44" s="4"/>
      <c r="M44" s="4"/>
      <c r="N44" s="9"/>
    </row>
    <row r="45" spans="1:15" ht="15.75" thickBot="1">
      <c r="A45" s="2" t="s">
        <v>9</v>
      </c>
      <c r="B45" s="135" t="s">
        <v>212</v>
      </c>
      <c r="C45" s="136"/>
      <c r="D45" s="136"/>
      <c r="E45" s="137"/>
      <c r="F45" s="2" t="s">
        <v>11</v>
      </c>
      <c r="G45" s="2" t="s">
        <v>12</v>
      </c>
      <c r="H45" s="2" t="s">
        <v>13</v>
      </c>
      <c r="I45" s="2" t="s">
        <v>14</v>
      </c>
      <c r="J45" s="2" t="s">
        <v>15</v>
      </c>
      <c r="K45" s="2" t="s">
        <v>16</v>
      </c>
      <c r="L45" s="2" t="s">
        <v>17</v>
      </c>
      <c r="M45" s="2" t="s">
        <v>18</v>
      </c>
      <c r="N45" s="2" t="s">
        <v>19</v>
      </c>
    </row>
    <row r="46" spans="1:15">
      <c r="A46" s="122"/>
      <c r="B46" s="161"/>
      <c r="C46" s="162"/>
      <c r="D46" s="162"/>
      <c r="E46" s="163"/>
      <c r="F46" s="70"/>
      <c r="G46" s="73"/>
      <c r="H46" s="24"/>
      <c r="I46" s="70"/>
      <c r="J46" s="76"/>
      <c r="K46" s="32"/>
      <c r="L46" s="32"/>
      <c r="M46" s="32"/>
      <c r="N46" s="56"/>
    </row>
    <row r="47" spans="1:15">
      <c r="A47" s="122"/>
      <c r="B47" s="125"/>
      <c r="C47" s="126"/>
      <c r="D47" s="126"/>
      <c r="E47" s="127"/>
      <c r="F47" s="70"/>
      <c r="G47" s="73"/>
      <c r="H47" s="24"/>
      <c r="I47" s="70"/>
      <c r="J47" s="76"/>
      <c r="K47" s="32"/>
      <c r="L47" s="32"/>
      <c r="M47" s="32"/>
      <c r="N47" s="10"/>
    </row>
    <row r="48" spans="1:15">
      <c r="A48" s="116"/>
      <c r="B48" s="125"/>
      <c r="C48" s="126"/>
      <c r="D48" s="126"/>
      <c r="E48" s="127"/>
      <c r="F48" s="24"/>
      <c r="G48" s="72"/>
      <c r="H48" s="24"/>
      <c r="I48" s="24"/>
      <c r="J48" s="77"/>
      <c r="K48" s="32"/>
      <c r="L48" s="32"/>
      <c r="M48" s="32"/>
      <c r="N48" s="10"/>
    </row>
    <row r="49" spans="1:15">
      <c r="A49" s="116"/>
      <c r="B49" s="125" t="s">
        <v>213</v>
      </c>
      <c r="C49" s="126"/>
      <c r="D49" s="126"/>
      <c r="E49" s="127"/>
      <c r="F49" s="24"/>
      <c r="G49" s="70"/>
      <c r="H49" s="24"/>
      <c r="I49" s="24"/>
      <c r="J49" s="77"/>
      <c r="K49" s="33"/>
      <c r="L49" s="33"/>
      <c r="M49" s="33"/>
      <c r="N49" s="9"/>
    </row>
    <row r="50" spans="1:15">
      <c r="A50" s="116">
        <v>60</v>
      </c>
      <c r="B50" s="125" t="s">
        <v>188</v>
      </c>
      <c r="C50" s="126"/>
      <c r="D50" s="126"/>
      <c r="E50" s="127"/>
      <c r="F50" s="24"/>
      <c r="G50" s="24"/>
      <c r="H50" s="24"/>
      <c r="I50" s="24"/>
      <c r="J50" s="77"/>
      <c r="K50" s="32"/>
      <c r="L50" s="32"/>
      <c r="M50" s="32"/>
      <c r="N50" s="9"/>
    </row>
    <row r="51" spans="1:15">
      <c r="A51" s="116"/>
      <c r="B51" s="125" t="s">
        <v>214</v>
      </c>
      <c r="C51" s="126"/>
      <c r="D51" s="126"/>
      <c r="E51" s="127"/>
      <c r="F51" s="24">
        <v>40</v>
      </c>
      <c r="G51" s="24"/>
      <c r="H51" s="24"/>
      <c r="I51" s="24"/>
      <c r="J51" s="77"/>
      <c r="K51" s="32"/>
      <c r="L51" s="32"/>
      <c r="M51" s="32"/>
      <c r="N51" s="9"/>
    </row>
    <row r="52" spans="1:15" ht="15.75" thickBot="1">
      <c r="A52" s="1">
        <f>(A46+A48+A49+A50+A51)/60</f>
        <v>1</v>
      </c>
      <c r="B52" s="143" t="s">
        <v>27</v>
      </c>
      <c r="C52" s="143"/>
      <c r="D52" s="143"/>
      <c r="E52" s="143"/>
      <c r="F52" s="1">
        <f>(F46+F48+F49+F50+F51+F47)/60</f>
        <v>0.66666666666666663</v>
      </c>
      <c r="G52" s="116"/>
      <c r="H52" s="116">
        <f>H46+H48+H49</f>
        <v>0</v>
      </c>
      <c r="I52" s="116"/>
      <c r="J52" s="120"/>
      <c r="K52" s="4"/>
      <c r="L52" s="4"/>
      <c r="M52" s="4"/>
      <c r="N52" s="9"/>
    </row>
    <row r="53" spans="1:15" ht="15.75" thickBot="1">
      <c r="A53" s="2" t="s">
        <v>9</v>
      </c>
      <c r="B53" s="135" t="s">
        <v>215</v>
      </c>
      <c r="C53" s="136"/>
      <c r="D53" s="136"/>
      <c r="E53" s="137"/>
      <c r="F53" s="2" t="s">
        <v>11</v>
      </c>
      <c r="G53" s="2" t="s">
        <v>12</v>
      </c>
      <c r="H53" s="2" t="s">
        <v>13</v>
      </c>
      <c r="I53" s="2" t="s">
        <v>14</v>
      </c>
      <c r="J53" s="2" t="s">
        <v>15</v>
      </c>
      <c r="K53" s="2" t="s">
        <v>16</v>
      </c>
      <c r="L53" s="2" t="s">
        <v>17</v>
      </c>
      <c r="M53" s="2" t="s">
        <v>18</v>
      </c>
      <c r="N53" s="2" t="s">
        <v>19</v>
      </c>
      <c r="O53" s="35"/>
    </row>
    <row r="54" spans="1:15">
      <c r="A54" s="122"/>
      <c r="B54" s="170" t="s">
        <v>216</v>
      </c>
      <c r="C54" s="171"/>
      <c r="D54" s="171"/>
      <c r="E54" s="172"/>
      <c r="F54" s="122">
        <v>120</v>
      </c>
      <c r="G54" s="51" t="s">
        <v>140</v>
      </c>
      <c r="H54" s="24"/>
      <c r="I54" s="70"/>
      <c r="J54" s="76"/>
      <c r="K54" s="81"/>
      <c r="L54" s="81"/>
      <c r="M54" s="81"/>
      <c r="N54" s="42"/>
    </row>
    <row r="55" spans="1:15">
      <c r="A55" s="116"/>
      <c r="B55" s="144" t="s">
        <v>217</v>
      </c>
      <c r="C55" s="144"/>
      <c r="D55" s="144"/>
      <c r="E55" s="144"/>
      <c r="F55" s="24">
        <v>120</v>
      </c>
      <c r="G55" s="71"/>
      <c r="H55" s="24"/>
      <c r="I55" s="24"/>
      <c r="J55" s="77"/>
      <c r="K55" s="32"/>
      <c r="L55" s="32"/>
      <c r="M55" s="32"/>
      <c r="N55" s="10"/>
    </row>
    <row r="56" spans="1:15">
      <c r="A56" s="116">
        <v>60</v>
      </c>
      <c r="B56" s="125" t="s">
        <v>218</v>
      </c>
      <c r="C56" s="126"/>
      <c r="D56" s="126"/>
      <c r="E56" s="127"/>
      <c r="F56" s="82"/>
      <c r="G56" s="70"/>
      <c r="H56" s="24"/>
      <c r="I56" s="24"/>
      <c r="J56" s="77"/>
      <c r="K56" s="32"/>
      <c r="L56" s="32"/>
      <c r="M56" s="32"/>
      <c r="N56" s="10"/>
    </row>
    <row r="57" spans="1:15">
      <c r="A57" s="116">
        <v>60</v>
      </c>
      <c r="B57" s="125" t="s">
        <v>191</v>
      </c>
      <c r="C57" s="126"/>
      <c r="D57" s="126"/>
      <c r="E57" s="127"/>
      <c r="F57" s="24"/>
      <c r="G57" s="24"/>
      <c r="H57" s="24"/>
      <c r="I57" s="24"/>
      <c r="J57" s="77"/>
      <c r="K57" s="32"/>
      <c r="L57" s="32"/>
      <c r="M57" s="32"/>
      <c r="N57" s="9"/>
    </row>
    <row r="58" spans="1:15">
      <c r="A58" s="116">
        <v>60</v>
      </c>
      <c r="B58" s="125" t="s">
        <v>219</v>
      </c>
      <c r="C58" s="126"/>
      <c r="D58" s="126"/>
      <c r="E58" s="127"/>
      <c r="F58" s="116"/>
      <c r="G58" s="116"/>
      <c r="H58" s="116"/>
      <c r="I58" s="116"/>
      <c r="J58" s="120"/>
      <c r="K58" s="32"/>
      <c r="L58" s="32"/>
      <c r="M58" s="32"/>
      <c r="N58" s="9"/>
    </row>
    <row r="59" spans="1:15" ht="15.75" thickBot="1">
      <c r="A59" s="1">
        <f>(A54+A55+A56+A57+A58)/60</f>
        <v>3</v>
      </c>
      <c r="B59" s="143" t="s">
        <v>27</v>
      </c>
      <c r="C59" s="143"/>
      <c r="D59" s="143"/>
      <c r="E59" s="143"/>
      <c r="F59" s="1">
        <f>(F54+F55+F56+F57+F58)/60</f>
        <v>4</v>
      </c>
      <c r="G59" s="116"/>
      <c r="H59" s="116">
        <f>H54+H55+H56</f>
        <v>0</v>
      </c>
      <c r="I59" s="116"/>
      <c r="J59" s="120"/>
      <c r="K59" s="4"/>
      <c r="L59" s="4"/>
      <c r="M59" s="4"/>
      <c r="N59" s="9"/>
    </row>
    <row r="60" spans="1:15" ht="15.75" thickBot="1">
      <c r="A60" s="2" t="s">
        <v>9</v>
      </c>
      <c r="B60" s="135" t="s">
        <v>220</v>
      </c>
      <c r="C60" s="136"/>
      <c r="D60" s="136"/>
      <c r="E60" s="137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5" ht="45">
      <c r="A61" s="122">
        <v>80</v>
      </c>
      <c r="B61" s="147" t="s">
        <v>221</v>
      </c>
      <c r="C61" s="147"/>
      <c r="D61" s="147"/>
      <c r="E61" s="147"/>
      <c r="F61" s="70">
        <v>105</v>
      </c>
      <c r="G61" s="72" t="s">
        <v>222</v>
      </c>
      <c r="H61" s="116">
        <f>J61-I61+1</f>
        <v>30</v>
      </c>
      <c r="I61" s="70">
        <v>1</v>
      </c>
      <c r="J61" s="76">
        <v>30</v>
      </c>
      <c r="K61" s="32" t="s">
        <v>23</v>
      </c>
      <c r="L61" s="32" t="s">
        <v>23</v>
      </c>
      <c r="M61" s="32" t="s">
        <v>23</v>
      </c>
      <c r="N61" s="9" t="s">
        <v>223</v>
      </c>
      <c r="O61">
        <v>382</v>
      </c>
    </row>
    <row r="62" spans="1:15">
      <c r="A62" s="122">
        <v>60</v>
      </c>
      <c r="B62" s="145" t="s">
        <v>224</v>
      </c>
      <c r="C62" s="145"/>
      <c r="D62" s="145"/>
      <c r="E62" s="145"/>
      <c r="F62" s="70">
        <v>43</v>
      </c>
      <c r="G62" s="62" t="s">
        <v>225</v>
      </c>
      <c r="H62" s="116">
        <f>J62-I62+1</f>
        <v>7</v>
      </c>
      <c r="I62" s="70">
        <v>1</v>
      </c>
      <c r="J62" s="76">
        <v>7</v>
      </c>
      <c r="K62" s="32" t="s">
        <v>23</v>
      </c>
      <c r="L62" s="32" t="s">
        <v>23</v>
      </c>
      <c r="M62" s="4" t="s">
        <v>23</v>
      </c>
      <c r="N62" s="10" t="s">
        <v>226</v>
      </c>
      <c r="O62">
        <v>14</v>
      </c>
    </row>
    <row r="63" spans="1:15">
      <c r="A63" s="116"/>
      <c r="B63" s="167"/>
      <c r="C63" s="168"/>
      <c r="D63" s="168"/>
      <c r="E63" s="169"/>
      <c r="F63" s="24"/>
      <c r="G63" s="71"/>
      <c r="H63" s="116"/>
      <c r="I63" s="70"/>
      <c r="J63" s="77"/>
      <c r="K63" s="32"/>
      <c r="L63" s="32"/>
      <c r="M63" s="4"/>
      <c r="N63" s="9"/>
      <c r="O63">
        <v>4</v>
      </c>
    </row>
    <row r="64" spans="1:15">
      <c r="A64" s="116"/>
      <c r="B64" s="125" t="s">
        <v>227</v>
      </c>
      <c r="C64" s="126"/>
      <c r="D64" s="126"/>
      <c r="E64" s="127"/>
      <c r="F64" s="82"/>
      <c r="G64" s="24"/>
      <c r="H64" s="24"/>
      <c r="I64" s="24"/>
      <c r="J64" s="77"/>
      <c r="K64" s="32"/>
      <c r="L64" s="32"/>
      <c r="M64" s="4"/>
      <c r="N64" s="42"/>
    </row>
    <row r="65" spans="1:14">
      <c r="A65" s="116">
        <v>60</v>
      </c>
      <c r="B65" s="125" t="s">
        <v>228</v>
      </c>
      <c r="C65" s="126"/>
      <c r="D65" s="126"/>
      <c r="E65" s="127"/>
      <c r="F65" s="24">
        <v>25</v>
      </c>
      <c r="G65" s="24"/>
      <c r="H65" s="24"/>
      <c r="I65" s="24"/>
      <c r="J65" s="77"/>
      <c r="K65" s="32"/>
      <c r="L65" s="32"/>
      <c r="M65" s="32"/>
      <c r="N65" s="9"/>
    </row>
    <row r="66" spans="1:14">
      <c r="A66" s="116">
        <v>20</v>
      </c>
      <c r="B66" s="125" t="s">
        <v>88</v>
      </c>
      <c r="C66" s="126"/>
      <c r="D66" s="126"/>
      <c r="E66" s="127"/>
      <c r="F66" s="24"/>
      <c r="G66" s="24"/>
      <c r="H66" s="24"/>
      <c r="I66" s="24"/>
      <c r="J66" s="77"/>
      <c r="K66" s="32"/>
      <c r="L66" s="32"/>
      <c r="M66" s="32"/>
      <c r="N66" s="9"/>
    </row>
    <row r="67" spans="1:14">
      <c r="A67" s="1">
        <f>(A61+A62+A63+A64+A65+A66)/60</f>
        <v>3.6666666666666665</v>
      </c>
      <c r="B67" s="143" t="s">
        <v>27</v>
      </c>
      <c r="C67" s="143"/>
      <c r="D67" s="143"/>
      <c r="E67" s="143"/>
      <c r="F67" s="1">
        <f>(F61+F63+F64+F65+F66+F62)/60</f>
        <v>2.8833333333333333</v>
      </c>
      <c r="G67" s="116"/>
      <c r="H67" s="116">
        <f>H61+H63+H64</f>
        <v>30</v>
      </c>
      <c r="I67" s="116"/>
      <c r="J67" s="120"/>
      <c r="K67" s="4"/>
      <c r="L67" s="4"/>
      <c r="M67" s="4"/>
      <c r="N67" s="9"/>
    </row>
    <row r="68" spans="1:14" ht="15.75" thickBot="1">
      <c r="A68" s="15">
        <f>(A9+A17+A25+A33+A44+A52+A59+A67)*60</f>
        <v>1210</v>
      </c>
      <c r="E68" t="s">
        <v>71</v>
      </c>
      <c r="F68">
        <f>(F9+F17+F25+F33+F44+F52+F59+F67)/8</f>
        <v>3.364583333333333</v>
      </c>
    </row>
    <row r="69" spans="1:14">
      <c r="A69" s="16"/>
      <c r="B69" s="146" t="s">
        <v>2</v>
      </c>
      <c r="C69" s="146"/>
      <c r="D69" s="146"/>
      <c r="E69" s="146"/>
    </row>
    <row r="70" spans="1:14">
      <c r="A70" s="17" t="e">
        <f>A5+A20+#REF!+A55</f>
        <v>#REF!</v>
      </c>
      <c r="B70" s="142" t="s">
        <v>3</v>
      </c>
      <c r="C70" s="142"/>
      <c r="D70" s="142"/>
      <c r="E70" s="142"/>
      <c r="G70" t="s">
        <v>72</v>
      </c>
      <c r="H70" s="90">
        <f>F9+F17+F25+F33+F44+F52+F59+F67</f>
        <v>26.916666666666664</v>
      </c>
    </row>
    <row r="71" spans="1:14">
      <c r="A71" s="17">
        <f>A6+A14+A22+A29+A40+A49+A56+A64</f>
        <v>120</v>
      </c>
      <c r="B71" s="139" t="s">
        <v>73</v>
      </c>
      <c r="C71" s="140"/>
      <c r="D71" s="140"/>
      <c r="E71" s="141"/>
    </row>
    <row r="72" spans="1:14">
      <c r="A72" s="17">
        <f>A12+A28+A48+A63</f>
        <v>30</v>
      </c>
      <c r="B72" s="139" t="s">
        <v>74</v>
      </c>
      <c r="C72" s="140"/>
      <c r="D72" s="140"/>
      <c r="E72" s="141"/>
    </row>
    <row r="73" spans="1:14">
      <c r="A73" s="17">
        <f>A3+A11+A19+A27+A39+A46+A54+A61</f>
        <v>230</v>
      </c>
      <c r="B73" s="139" t="s">
        <v>75</v>
      </c>
      <c r="C73" s="140"/>
      <c r="D73" s="140"/>
      <c r="E73" s="141"/>
    </row>
    <row r="74" spans="1:14">
      <c r="A74" s="17"/>
      <c r="B74" s="139" t="s">
        <v>76</v>
      </c>
      <c r="C74" s="140"/>
      <c r="D74" s="140"/>
      <c r="E74" s="141"/>
    </row>
    <row r="75" spans="1:14" ht="15.75" thickBot="1">
      <c r="A75" s="18"/>
      <c r="B75" s="139" t="s">
        <v>8</v>
      </c>
      <c r="C75" s="140"/>
      <c r="D75" s="140"/>
      <c r="E75" s="141"/>
    </row>
    <row r="76" spans="1:14">
      <c r="A76" s="14" t="e">
        <f>A69+A70+A71+A72+A73+A74+A75</f>
        <v>#REF!</v>
      </c>
      <c r="B76" s="138"/>
      <c r="C76" s="138"/>
      <c r="D76" s="138"/>
      <c r="E76" s="138"/>
    </row>
    <row r="77" spans="1:14">
      <c r="A77" s="14" t="e">
        <f>120*8+A76</f>
        <v>#REF!</v>
      </c>
      <c r="B77" s="138" t="s">
        <v>77</v>
      </c>
      <c r="C77" s="138"/>
      <c r="D77" s="138"/>
      <c r="E77" s="8"/>
    </row>
    <row r="78" spans="1:14">
      <c r="A78" s="14"/>
      <c r="B78" s="128"/>
      <c r="C78" s="128"/>
      <c r="D78" s="128"/>
    </row>
  </sheetData>
  <mergeCells count="96"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B15:E15"/>
    <mergeCell ref="B5:E5"/>
    <mergeCell ref="B6:E6"/>
    <mergeCell ref="B7:E7"/>
    <mergeCell ref="P7:V7"/>
    <mergeCell ref="B8:E8"/>
    <mergeCell ref="B9:E9"/>
    <mergeCell ref="B10:E10"/>
    <mergeCell ref="B11:E11"/>
    <mergeCell ref="B12:E12"/>
    <mergeCell ref="B13:E13"/>
    <mergeCell ref="B14:E14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42:E42"/>
    <mergeCell ref="B28:E28"/>
    <mergeCell ref="B29:E29"/>
    <mergeCell ref="B30:E30"/>
    <mergeCell ref="B31:E31"/>
    <mergeCell ref="B32:E32"/>
    <mergeCell ref="B33:E33"/>
    <mergeCell ref="B38:E38"/>
    <mergeCell ref="B39:E39"/>
    <mergeCell ref="B40:E40"/>
    <mergeCell ref="B41:E41"/>
    <mergeCell ref="B54:E54"/>
    <mergeCell ref="B43:E43"/>
    <mergeCell ref="B44:E44"/>
    <mergeCell ref="B45:E45"/>
    <mergeCell ref="B46:E46"/>
    <mergeCell ref="B47:E47"/>
    <mergeCell ref="B48:E48"/>
    <mergeCell ref="B72:E72"/>
    <mergeCell ref="B73:E73"/>
    <mergeCell ref="B61:E61"/>
    <mergeCell ref="B62:E62"/>
    <mergeCell ref="B63:E63"/>
    <mergeCell ref="B64:E64"/>
    <mergeCell ref="B65:E65"/>
    <mergeCell ref="B66:E66"/>
    <mergeCell ref="B4:E4"/>
    <mergeCell ref="B67:E67"/>
    <mergeCell ref="B69:E69"/>
    <mergeCell ref="B70:E70"/>
    <mergeCell ref="B71:E71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74:E74"/>
    <mergeCell ref="B75:E75"/>
    <mergeCell ref="B76:E76"/>
    <mergeCell ref="B77:D77"/>
    <mergeCell ref="B78:D78"/>
  </mergeCells>
  <pageMargins left="0.25" right="0.25" top="0.75" bottom="0.75" header="0.3" footer="0.3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83"/>
  <sheetViews>
    <sheetView zoomScaleNormal="100" workbookViewId="0" xr3:uid="{78B4E459-6924-5F8B-B7BA-2DD04133E49E}">
      <selection activeCell="H76" sqref="H76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>
      <c r="A1" s="130" t="s">
        <v>229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230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>
      <c r="A3" s="116"/>
      <c r="B3" s="170" t="s">
        <v>231</v>
      </c>
      <c r="C3" s="171"/>
      <c r="D3" s="171"/>
      <c r="E3" s="172"/>
      <c r="F3" s="122">
        <v>210</v>
      </c>
      <c r="G3" s="51" t="s">
        <v>140</v>
      </c>
      <c r="H3" s="116"/>
      <c r="I3" s="116"/>
      <c r="J3" s="120"/>
      <c r="K3" s="87"/>
      <c r="L3" s="87"/>
      <c r="M3" s="87"/>
      <c r="N3" s="11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>
      <c r="A4" s="122"/>
      <c r="B4" s="144"/>
      <c r="C4" s="144"/>
      <c r="D4" s="144"/>
      <c r="E4" s="144"/>
      <c r="F4" s="116"/>
      <c r="G4" s="51"/>
      <c r="H4" s="116"/>
      <c r="I4" s="122"/>
      <c r="J4" s="120"/>
      <c r="K4" s="7"/>
      <c r="L4" s="7"/>
      <c r="M4" s="7"/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>
      <c r="A5" s="122"/>
      <c r="B5" s="129"/>
      <c r="C5" s="129"/>
      <c r="D5" s="129"/>
      <c r="E5" s="129"/>
      <c r="F5" s="122"/>
      <c r="G5" s="54"/>
      <c r="H5" s="116"/>
      <c r="I5" s="122"/>
      <c r="J5" s="3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>
      <c r="A6" s="116"/>
      <c r="B6" s="125" t="s">
        <v>232</v>
      </c>
      <c r="C6" s="126"/>
      <c r="D6" s="126"/>
      <c r="E6" s="127"/>
      <c r="F6" s="24">
        <f>20+7</f>
        <v>27</v>
      </c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>
      <c r="A7" s="116"/>
      <c r="B7" s="125" t="s">
        <v>198</v>
      </c>
      <c r="C7" s="126"/>
      <c r="D7" s="126"/>
      <c r="E7" s="127"/>
      <c r="F7" s="24">
        <v>25</v>
      </c>
      <c r="G7" s="116"/>
      <c r="H7" s="116"/>
      <c r="I7" s="116"/>
      <c r="J7" s="120"/>
      <c r="K7" s="32"/>
      <c r="L7" s="32"/>
      <c r="M7" s="32"/>
      <c r="N7" s="9" t="s">
        <v>23</v>
      </c>
      <c r="P7" s="128"/>
      <c r="Q7" s="128"/>
      <c r="R7" s="128"/>
      <c r="S7" s="128"/>
      <c r="T7" s="128"/>
      <c r="U7" s="128"/>
      <c r="V7" s="128"/>
    </row>
    <row r="8" spans="1:29">
      <c r="A8" s="116"/>
      <c r="B8" s="125" t="s">
        <v>92</v>
      </c>
      <c r="C8" s="126"/>
      <c r="D8" s="126"/>
      <c r="E8" s="127"/>
      <c r="F8" s="24"/>
      <c r="G8" s="24"/>
      <c r="H8" s="116"/>
      <c r="I8" s="116"/>
      <c r="J8" s="120"/>
      <c r="K8" s="32"/>
      <c r="L8" s="32"/>
      <c r="M8" s="32"/>
      <c r="N8" s="9"/>
    </row>
    <row r="9" spans="1:29" ht="15.75" thickBot="1">
      <c r="A9" s="1">
        <f>(A3+A5+A6+A7+A8+A4)/60</f>
        <v>0</v>
      </c>
      <c r="B9" s="155" t="s">
        <v>27</v>
      </c>
      <c r="C9" s="156"/>
      <c r="D9" s="156"/>
      <c r="E9" s="157"/>
      <c r="F9" s="1">
        <f>(F3+F5+F6+F7+F8+F4)/60</f>
        <v>4.3666666666666663</v>
      </c>
      <c r="G9" s="116"/>
      <c r="H9" s="116">
        <f>H3+H5+H6</f>
        <v>0</v>
      </c>
      <c r="I9" s="116"/>
      <c r="J9" s="120"/>
      <c r="K9" s="4"/>
      <c r="L9" s="4"/>
      <c r="M9" s="4"/>
      <c r="N9" s="36"/>
    </row>
    <row r="10" spans="1:29" ht="15.75" thickBot="1">
      <c r="A10" s="2" t="s">
        <v>9</v>
      </c>
      <c r="B10" s="135" t="s">
        <v>233</v>
      </c>
      <c r="C10" s="136"/>
      <c r="D10" s="136"/>
      <c r="E10" s="137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ht="22.5">
      <c r="A11" s="122"/>
      <c r="B11" s="149" t="s">
        <v>234</v>
      </c>
      <c r="C11" s="150"/>
      <c r="D11" s="150"/>
      <c r="E11" s="151"/>
      <c r="F11" s="122">
        <v>150</v>
      </c>
      <c r="G11" s="60" t="s">
        <v>235</v>
      </c>
      <c r="H11" s="116">
        <v>28</v>
      </c>
      <c r="I11" s="122"/>
      <c r="J11" s="120"/>
      <c r="K11" s="81"/>
      <c r="L11" s="81"/>
      <c r="M11" s="81"/>
      <c r="N11" s="84" t="s">
        <v>236</v>
      </c>
    </row>
    <row r="12" spans="1:29">
      <c r="A12" s="116"/>
      <c r="B12" s="144"/>
      <c r="C12" s="144"/>
      <c r="D12" s="144"/>
      <c r="E12" s="144"/>
      <c r="F12" s="116"/>
      <c r="G12" s="83"/>
      <c r="H12" s="116"/>
      <c r="I12" s="116"/>
      <c r="J12" s="120"/>
      <c r="K12" s="32"/>
      <c r="L12" s="32"/>
      <c r="M12" s="32"/>
      <c r="N12" s="10"/>
      <c r="Q12" s="23"/>
      <c r="R12" s="23"/>
    </row>
    <row r="13" spans="1:29">
      <c r="A13" s="116"/>
      <c r="B13" s="144"/>
      <c r="C13" s="144"/>
      <c r="D13" s="144"/>
      <c r="E13" s="144"/>
      <c r="F13" s="116"/>
      <c r="G13" s="13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>
      <c r="A14" s="116"/>
      <c r="B14" s="125" t="s">
        <v>237</v>
      </c>
      <c r="C14" s="126"/>
      <c r="D14" s="126"/>
      <c r="E14" s="127"/>
      <c r="F14" s="58"/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>
      <c r="A15" s="116"/>
      <c r="B15" s="125" t="s">
        <v>204</v>
      </c>
      <c r="C15" s="126"/>
      <c r="D15" s="126"/>
      <c r="E15" s="127"/>
      <c r="F15" s="24"/>
      <c r="G15" s="13"/>
      <c r="H15" s="116"/>
      <c r="I15" s="116"/>
      <c r="J15" s="120"/>
      <c r="K15" s="32"/>
      <c r="L15" s="32"/>
      <c r="M15" s="32"/>
      <c r="N15" s="9"/>
      <c r="Q15" s="23"/>
      <c r="R15" s="23"/>
    </row>
    <row r="16" spans="1:29">
      <c r="A16" s="116"/>
      <c r="B16" s="125" t="s">
        <v>96</v>
      </c>
      <c r="C16" s="126"/>
      <c r="D16" s="126"/>
      <c r="E16" s="127"/>
      <c r="F16" s="24"/>
      <c r="G16" s="116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>
      <c r="A17" s="1">
        <f>(A11+A12+A14+A15+A16)/60</f>
        <v>0</v>
      </c>
      <c r="B17" s="143" t="s">
        <v>27</v>
      </c>
      <c r="C17" s="143"/>
      <c r="D17" s="143"/>
      <c r="E17" s="143"/>
      <c r="F17" s="1">
        <f>(F11+F12+F14+F15+F16+F13)/60</f>
        <v>2.5</v>
      </c>
      <c r="G17" s="116"/>
      <c r="H17" s="116">
        <f>H11+H12+H14</f>
        <v>28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>
      <c r="A18" s="2" t="s">
        <v>9</v>
      </c>
      <c r="B18" s="135" t="s">
        <v>238</v>
      </c>
      <c r="C18" s="136"/>
      <c r="D18" s="136"/>
      <c r="E18" s="137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ht="22.5">
      <c r="A19" s="122"/>
      <c r="B19" s="149" t="s">
        <v>234</v>
      </c>
      <c r="C19" s="150"/>
      <c r="D19" s="150"/>
      <c r="E19" s="151"/>
      <c r="F19" s="122">
        <f>120+15</f>
        <v>135</v>
      </c>
      <c r="G19" s="60" t="s">
        <v>239</v>
      </c>
      <c r="H19" s="116">
        <v>25</v>
      </c>
      <c r="I19" s="122"/>
      <c r="J19" s="80"/>
      <c r="K19" s="81"/>
      <c r="L19" s="81"/>
      <c r="M19" s="81"/>
      <c r="N19" s="84" t="s">
        <v>240</v>
      </c>
      <c r="Q19" s="23"/>
      <c r="R19" s="23"/>
    </row>
    <row r="20" spans="1:18">
      <c r="A20" s="116"/>
      <c r="B20" s="129" t="s">
        <v>133</v>
      </c>
      <c r="C20" s="129"/>
      <c r="D20" s="129"/>
      <c r="E20" s="129"/>
      <c r="F20" s="116">
        <v>36</v>
      </c>
      <c r="G20" s="85" t="s">
        <v>241</v>
      </c>
      <c r="H20" s="116">
        <f>J20-I20+1</f>
        <v>5</v>
      </c>
      <c r="I20" s="122">
        <v>1</v>
      </c>
      <c r="J20" s="80">
        <v>5</v>
      </c>
      <c r="K20" s="4" t="s">
        <v>23</v>
      </c>
      <c r="L20" s="4" t="s">
        <v>23</v>
      </c>
      <c r="M20" s="4" t="s">
        <v>23</v>
      </c>
      <c r="N20" s="10" t="s">
        <v>242</v>
      </c>
      <c r="Q20" s="23"/>
      <c r="R20" s="23"/>
    </row>
    <row r="21" spans="1:18" ht="22.5">
      <c r="A21" s="122"/>
      <c r="B21" s="129" t="s">
        <v>243</v>
      </c>
      <c r="C21" s="129"/>
      <c r="D21" s="129"/>
      <c r="E21" s="129"/>
      <c r="F21" s="122">
        <v>55</v>
      </c>
      <c r="G21" s="60" t="s">
        <v>235</v>
      </c>
      <c r="H21" s="116"/>
      <c r="I21" s="122"/>
      <c r="J21" s="3"/>
      <c r="K21" s="81"/>
      <c r="L21" s="81"/>
      <c r="M21" s="81"/>
      <c r="N21" s="10" t="s">
        <v>244</v>
      </c>
      <c r="Q21" s="23"/>
      <c r="R21" s="23"/>
    </row>
    <row r="22" spans="1:18" ht="34.5">
      <c r="A22" s="122"/>
      <c r="B22" s="129" t="s">
        <v>243</v>
      </c>
      <c r="C22" s="129"/>
      <c r="D22" s="129"/>
      <c r="E22" s="129"/>
      <c r="F22" s="122">
        <v>60</v>
      </c>
      <c r="G22" s="60" t="s">
        <v>239</v>
      </c>
      <c r="H22" s="116"/>
      <c r="I22" s="122"/>
      <c r="J22" s="3"/>
      <c r="K22" s="81"/>
      <c r="L22" s="81"/>
      <c r="M22" s="81"/>
      <c r="N22" s="34" t="s">
        <v>245</v>
      </c>
      <c r="Q22" s="23"/>
      <c r="R22" s="23"/>
    </row>
    <row r="23" spans="1:18" ht="33.75">
      <c r="A23" s="122"/>
      <c r="B23" s="129" t="s">
        <v>246</v>
      </c>
      <c r="C23" s="129"/>
      <c r="D23" s="129"/>
      <c r="E23" s="129"/>
      <c r="F23" s="122">
        <v>70</v>
      </c>
      <c r="G23" s="60" t="s">
        <v>247</v>
      </c>
      <c r="H23" s="116">
        <f>J23-I23+1</f>
        <v>16</v>
      </c>
      <c r="I23" s="122">
        <v>1</v>
      </c>
      <c r="J23" s="80">
        <v>16</v>
      </c>
      <c r="K23" s="4" t="s">
        <v>23</v>
      </c>
      <c r="L23" s="32" t="s">
        <v>23</v>
      </c>
      <c r="M23" s="32"/>
      <c r="N23" s="10" t="s">
        <v>248</v>
      </c>
      <c r="Q23" s="23"/>
      <c r="R23" s="23"/>
    </row>
    <row r="24" spans="1:18">
      <c r="A24" s="116"/>
      <c r="B24" s="125" t="s">
        <v>249</v>
      </c>
      <c r="C24" s="126"/>
      <c r="D24" s="126"/>
      <c r="E24" s="127"/>
      <c r="F24" s="58"/>
      <c r="G24" s="13"/>
      <c r="H24" s="116"/>
      <c r="I24" s="116"/>
      <c r="J24" s="120"/>
      <c r="K24" s="33"/>
      <c r="L24" s="33"/>
      <c r="M24" s="33"/>
      <c r="N24" s="10" t="s">
        <v>23</v>
      </c>
      <c r="Q24" s="23"/>
      <c r="R24" s="23"/>
    </row>
    <row r="25" spans="1:18">
      <c r="A25" s="116"/>
      <c r="B25" s="125" t="s">
        <v>211</v>
      </c>
      <c r="C25" s="126"/>
      <c r="D25" s="126"/>
      <c r="E25" s="127"/>
      <c r="F25" s="58"/>
      <c r="G25" s="116"/>
      <c r="H25" s="116"/>
      <c r="I25" s="116"/>
      <c r="J25" s="120"/>
      <c r="K25" s="32"/>
      <c r="L25" s="32"/>
      <c r="M25" s="32"/>
      <c r="N25" s="9" t="s">
        <v>23</v>
      </c>
      <c r="Q25" s="23"/>
      <c r="R25" s="23"/>
    </row>
    <row r="26" spans="1:18">
      <c r="A26" s="116"/>
      <c r="B26" s="125" t="s">
        <v>250</v>
      </c>
      <c r="C26" s="126"/>
      <c r="D26" s="126"/>
      <c r="E26" s="127"/>
      <c r="F26" s="24">
        <v>9</v>
      </c>
      <c r="G26" s="116"/>
      <c r="H26" s="116"/>
      <c r="I26" s="116"/>
      <c r="J26" s="120"/>
      <c r="K26" s="32"/>
      <c r="L26" s="32"/>
      <c r="M26" s="32"/>
      <c r="N26" s="9" t="s">
        <v>23</v>
      </c>
      <c r="Q26" s="23"/>
      <c r="R26" s="23"/>
    </row>
    <row r="27" spans="1:18" ht="15.75" thickBot="1">
      <c r="A27" s="1">
        <f>(A19+A21+A24+A25+A26+A20)/60</f>
        <v>0</v>
      </c>
      <c r="B27" s="143" t="s">
        <v>27</v>
      </c>
      <c r="C27" s="143"/>
      <c r="D27" s="143"/>
      <c r="E27" s="143"/>
      <c r="F27" s="1">
        <f>(F19+F21+F24+F25+F26+F20+F22+F23)/60</f>
        <v>6.083333333333333</v>
      </c>
      <c r="G27" s="116"/>
      <c r="H27" s="116">
        <f>H19+H21+H24</f>
        <v>25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>
      <c r="A28" s="2" t="s">
        <v>9</v>
      </c>
      <c r="B28" s="135" t="s">
        <v>251</v>
      </c>
      <c r="C28" s="136"/>
      <c r="D28" s="136"/>
      <c r="E28" s="137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22.5">
      <c r="A29" s="122"/>
      <c r="B29" s="173" t="s">
        <v>252</v>
      </c>
      <c r="C29" s="174"/>
      <c r="D29" s="174"/>
      <c r="E29" s="175"/>
      <c r="F29" s="122">
        <v>130</v>
      </c>
      <c r="G29" s="60" t="s">
        <v>253</v>
      </c>
      <c r="H29" s="116">
        <f>J29-I29+1</f>
        <v>6</v>
      </c>
      <c r="I29" s="122">
        <v>1</v>
      </c>
      <c r="J29" s="80">
        <v>6</v>
      </c>
      <c r="K29" s="88" t="s">
        <v>23</v>
      </c>
      <c r="L29" s="32"/>
      <c r="M29" s="32" t="s">
        <v>23</v>
      </c>
      <c r="N29" s="10"/>
    </row>
    <row r="30" spans="1:18" ht="22.5">
      <c r="A30" s="116"/>
      <c r="B30" s="176" t="s">
        <v>254</v>
      </c>
      <c r="C30" s="177"/>
      <c r="D30" s="177"/>
      <c r="E30" s="178"/>
      <c r="F30" s="70">
        <v>30</v>
      </c>
      <c r="G30" s="60" t="s">
        <v>255</v>
      </c>
      <c r="H30" s="116">
        <f>J30-I30+1</f>
        <v>5</v>
      </c>
      <c r="I30" s="122">
        <v>1</v>
      </c>
      <c r="J30" s="80">
        <v>5</v>
      </c>
      <c r="K30" s="32" t="s">
        <v>23</v>
      </c>
      <c r="L30" s="32"/>
      <c r="M30" s="32" t="s">
        <v>23</v>
      </c>
      <c r="N30" s="10"/>
    </row>
    <row r="31" spans="1:18" ht="22.5">
      <c r="A31" s="122"/>
      <c r="B31" s="152" t="s">
        <v>234</v>
      </c>
      <c r="C31" s="153"/>
      <c r="D31" s="153"/>
      <c r="E31" s="154"/>
      <c r="F31" s="122">
        <v>100</v>
      </c>
      <c r="G31" s="60" t="s">
        <v>256</v>
      </c>
      <c r="H31" s="116">
        <v>25</v>
      </c>
      <c r="I31" s="122"/>
      <c r="J31" s="120"/>
      <c r="K31" s="81"/>
      <c r="L31" s="81"/>
      <c r="M31" s="81" t="s">
        <v>257</v>
      </c>
      <c r="N31" s="84" t="s">
        <v>258</v>
      </c>
    </row>
    <row r="32" spans="1:18">
      <c r="A32" s="116"/>
      <c r="B32" s="125" t="s">
        <v>259</v>
      </c>
      <c r="C32" s="126"/>
      <c r="D32" s="126"/>
      <c r="E32" s="127"/>
      <c r="F32" s="24">
        <f>15+35</f>
        <v>50</v>
      </c>
      <c r="G32" s="74"/>
      <c r="H32" s="116"/>
      <c r="I32" s="116"/>
      <c r="J32" s="120"/>
      <c r="K32" s="4"/>
      <c r="L32" s="4"/>
      <c r="M32" s="4"/>
      <c r="N32" s="42" t="s">
        <v>23</v>
      </c>
    </row>
    <row r="33" spans="1:15">
      <c r="A33" s="116"/>
      <c r="B33" s="125" t="s">
        <v>213</v>
      </c>
      <c r="C33" s="126"/>
      <c r="D33" s="126"/>
      <c r="E33" s="127"/>
      <c r="F33" s="24"/>
      <c r="G33" s="24"/>
      <c r="H33" s="116"/>
      <c r="I33" s="116"/>
      <c r="J33" s="120"/>
      <c r="K33" s="32"/>
      <c r="L33" s="32"/>
      <c r="M33" s="32"/>
      <c r="N33" s="9"/>
    </row>
    <row r="34" spans="1:15">
      <c r="A34" s="116"/>
      <c r="B34" s="125" t="s">
        <v>102</v>
      </c>
      <c r="C34" s="126"/>
      <c r="D34" s="126"/>
      <c r="E34" s="127"/>
      <c r="F34" s="24"/>
      <c r="G34" s="24"/>
      <c r="H34" s="116"/>
      <c r="I34" s="116"/>
      <c r="J34" s="120"/>
      <c r="K34" s="32"/>
      <c r="L34" s="32"/>
      <c r="M34" s="32"/>
      <c r="N34" s="9"/>
    </row>
    <row r="35" spans="1:15">
      <c r="A35" s="1">
        <f>(A29+A30+A31+A33+A34+A32)/60</f>
        <v>0</v>
      </c>
      <c r="B35" s="143" t="s">
        <v>27</v>
      </c>
      <c r="C35" s="143"/>
      <c r="D35" s="143"/>
      <c r="E35" s="143"/>
      <c r="F35" s="1">
        <f>(F29+F30+F31+F33+F34+F32)/60</f>
        <v>5.166666666666667</v>
      </c>
      <c r="G35" s="116"/>
      <c r="H35" s="116">
        <f>H29+H30+H31</f>
        <v>36</v>
      </c>
      <c r="I35" s="116"/>
      <c r="J35" s="120"/>
      <c r="K35" s="32"/>
      <c r="L35" s="32"/>
      <c r="M35" s="32"/>
      <c r="N35" s="9"/>
    </row>
    <row r="36" spans="1:15">
      <c r="A36" s="5"/>
      <c r="B36" s="6"/>
      <c r="C36" s="6"/>
      <c r="D36" s="6"/>
      <c r="E36" s="6" t="s">
        <v>43</v>
      </c>
      <c r="F36" s="5">
        <f>(F9+F17+F27+F35)/4</f>
        <v>4.5291666666666668</v>
      </c>
      <c r="G36" s="6"/>
      <c r="H36" s="6"/>
      <c r="I36" s="6"/>
      <c r="J36" s="6"/>
      <c r="K36" s="8"/>
      <c r="L36" s="8"/>
      <c r="M36" s="8"/>
      <c r="N36" s="8"/>
    </row>
    <row r="37" spans="1:15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5" ht="15.75" thickBot="1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 ht="15.75" thickBot="1">
      <c r="A40" s="2" t="s">
        <v>9</v>
      </c>
      <c r="B40" s="135" t="s">
        <v>260</v>
      </c>
      <c r="C40" s="136"/>
      <c r="D40" s="136"/>
      <c r="E40" s="137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5" ht="22.5">
      <c r="A41" s="3">
        <v>60</v>
      </c>
      <c r="B41" s="170" t="s">
        <v>261</v>
      </c>
      <c r="C41" s="171"/>
      <c r="D41" s="171"/>
      <c r="E41" s="172"/>
      <c r="F41" s="75">
        <v>80</v>
      </c>
      <c r="G41" s="72" t="s">
        <v>262</v>
      </c>
      <c r="H41" s="116">
        <f>J41-I41+1</f>
        <v>7</v>
      </c>
      <c r="I41" s="70">
        <v>1</v>
      </c>
      <c r="J41" s="76">
        <v>7</v>
      </c>
      <c r="K41" s="32"/>
      <c r="L41" s="32"/>
      <c r="M41" s="32" t="s">
        <v>23</v>
      </c>
      <c r="N41" s="9" t="s">
        <v>113</v>
      </c>
    </row>
    <row r="42" spans="1:15">
      <c r="A42" s="122">
        <v>60</v>
      </c>
      <c r="B42" s="144" t="s">
        <v>224</v>
      </c>
      <c r="C42" s="144"/>
      <c r="D42" s="144"/>
      <c r="E42" s="144"/>
      <c r="F42" s="70">
        <v>50</v>
      </c>
      <c r="G42" s="62" t="s">
        <v>225</v>
      </c>
      <c r="H42" s="116">
        <f>J42-I42+1</f>
        <v>6</v>
      </c>
      <c r="I42" s="70">
        <v>8</v>
      </c>
      <c r="J42" s="76">
        <v>13</v>
      </c>
      <c r="K42" s="32"/>
      <c r="L42" s="32"/>
      <c r="M42" s="32" t="s">
        <v>23</v>
      </c>
      <c r="N42" s="10"/>
    </row>
    <row r="43" spans="1:15" ht="45">
      <c r="A43" s="122">
        <v>60</v>
      </c>
      <c r="B43" s="129" t="s">
        <v>221</v>
      </c>
      <c r="C43" s="129"/>
      <c r="D43" s="129"/>
      <c r="E43" s="129"/>
      <c r="F43" s="70">
        <v>70</v>
      </c>
      <c r="G43" s="72" t="s">
        <v>222</v>
      </c>
      <c r="H43" s="116">
        <f>J43-I43+1</f>
        <v>7</v>
      </c>
      <c r="I43" s="70">
        <v>31</v>
      </c>
      <c r="J43" s="76">
        <v>37</v>
      </c>
      <c r="K43" s="32" t="s">
        <v>23</v>
      </c>
      <c r="L43" s="32" t="s">
        <v>23</v>
      </c>
      <c r="M43" s="32" t="s">
        <v>23</v>
      </c>
      <c r="N43" s="10" t="s">
        <v>263</v>
      </c>
    </row>
    <row r="44" spans="1:15" ht="22.5">
      <c r="A44" s="122">
        <v>30</v>
      </c>
      <c r="B44" s="129" t="s">
        <v>243</v>
      </c>
      <c r="C44" s="129"/>
      <c r="D44" s="129"/>
      <c r="E44" s="129"/>
      <c r="F44" s="70">
        <v>40</v>
      </c>
      <c r="G44" s="60" t="s">
        <v>256</v>
      </c>
      <c r="H44" s="116"/>
      <c r="I44" s="70"/>
      <c r="J44" s="76"/>
      <c r="K44" s="81"/>
      <c r="L44" s="81"/>
      <c r="M44" s="81"/>
      <c r="N44" s="10"/>
    </row>
    <row r="45" spans="1:15" ht="33.75">
      <c r="A45" s="122"/>
      <c r="B45" s="152" t="s">
        <v>234</v>
      </c>
      <c r="C45" s="153"/>
      <c r="D45" s="153"/>
      <c r="E45" s="154"/>
      <c r="F45" s="122">
        <f>93+14</f>
        <v>107</v>
      </c>
      <c r="G45" s="60" t="s">
        <v>264</v>
      </c>
      <c r="H45" s="116">
        <v>29</v>
      </c>
      <c r="I45" s="70"/>
      <c r="J45" s="76"/>
      <c r="K45" s="32"/>
      <c r="L45" s="32"/>
      <c r="M45" s="32"/>
      <c r="N45" s="84" t="s">
        <v>265</v>
      </c>
    </row>
    <row r="46" spans="1:15">
      <c r="A46" s="122">
        <v>40</v>
      </c>
      <c r="B46" s="125" t="s">
        <v>266</v>
      </c>
      <c r="C46" s="126"/>
      <c r="D46" s="126"/>
      <c r="E46" s="127"/>
      <c r="F46" s="70">
        <f>25+20</f>
        <v>45</v>
      </c>
      <c r="G46" s="71"/>
      <c r="H46" s="24"/>
      <c r="I46" s="70"/>
      <c r="J46" s="76"/>
      <c r="K46" s="32"/>
      <c r="L46" s="32"/>
      <c r="M46" s="32"/>
      <c r="N46" s="10" t="s">
        <v>23</v>
      </c>
    </row>
    <row r="47" spans="1:15">
      <c r="A47" s="116">
        <v>10</v>
      </c>
      <c r="B47" s="125" t="s">
        <v>218</v>
      </c>
      <c r="C47" s="126"/>
      <c r="D47" s="126"/>
      <c r="E47" s="127"/>
      <c r="F47" s="24"/>
      <c r="G47" s="24"/>
      <c r="H47" s="24"/>
      <c r="I47" s="24"/>
      <c r="J47" s="77"/>
      <c r="K47" s="32"/>
      <c r="L47" s="32"/>
      <c r="M47" s="32"/>
      <c r="N47" s="9"/>
    </row>
    <row r="48" spans="1:15">
      <c r="A48" s="116">
        <v>20</v>
      </c>
      <c r="B48" s="125" t="s">
        <v>267</v>
      </c>
      <c r="C48" s="126"/>
      <c r="D48" s="126"/>
      <c r="E48" s="127"/>
      <c r="F48" s="24"/>
      <c r="G48" s="24"/>
      <c r="H48" s="24"/>
      <c r="I48" s="24"/>
      <c r="J48" s="77"/>
      <c r="K48" s="32"/>
      <c r="L48" s="32"/>
      <c r="M48" s="32"/>
      <c r="N48" s="9"/>
    </row>
    <row r="49" spans="1:15" ht="15.75" thickBot="1">
      <c r="A49" s="1">
        <f>(A41+A42+A43+A47+A48+A46+A44)/60</f>
        <v>4.666666666666667</v>
      </c>
      <c r="B49" s="143" t="s">
        <v>27</v>
      </c>
      <c r="C49" s="143"/>
      <c r="D49" s="143"/>
      <c r="E49" s="143"/>
      <c r="F49" s="1">
        <f>(F41+F42+F43+F47+F48+F46+F44+F45)/60</f>
        <v>6.5333333333333332</v>
      </c>
      <c r="G49" s="116"/>
      <c r="H49" s="116">
        <f>H41+H42+H43</f>
        <v>20</v>
      </c>
      <c r="I49" s="116"/>
      <c r="J49" s="120"/>
      <c r="K49" s="4"/>
      <c r="L49" s="4"/>
      <c r="M49" s="4"/>
      <c r="N49" s="9"/>
    </row>
    <row r="50" spans="1:15" ht="15.75" thickBot="1">
      <c r="A50" s="2" t="s">
        <v>9</v>
      </c>
      <c r="B50" s="135" t="s">
        <v>268</v>
      </c>
      <c r="C50" s="136"/>
      <c r="D50" s="136"/>
      <c r="E50" s="137"/>
      <c r="F50" s="2" t="s">
        <v>11</v>
      </c>
      <c r="G50" s="2" t="s">
        <v>12</v>
      </c>
      <c r="H50" s="2" t="s">
        <v>13</v>
      </c>
      <c r="I50" s="2" t="s">
        <v>14</v>
      </c>
      <c r="J50" s="2" t="s">
        <v>15</v>
      </c>
      <c r="K50" s="2" t="s">
        <v>16</v>
      </c>
      <c r="L50" s="2" t="s">
        <v>17</v>
      </c>
      <c r="M50" s="2" t="s">
        <v>18</v>
      </c>
      <c r="N50" s="2" t="s">
        <v>19</v>
      </c>
    </row>
    <row r="51" spans="1:15">
      <c r="A51" s="116"/>
      <c r="B51" s="125" t="s">
        <v>269</v>
      </c>
      <c r="C51" s="126"/>
      <c r="D51" s="126"/>
      <c r="E51" s="127"/>
      <c r="F51" s="70">
        <v>60</v>
      </c>
      <c r="G51" s="71"/>
      <c r="H51" s="116"/>
      <c r="I51" s="70"/>
      <c r="J51" s="76"/>
      <c r="K51" s="81"/>
      <c r="L51" s="81"/>
      <c r="M51" s="81"/>
      <c r="N51" s="56"/>
    </row>
    <row r="52" spans="1:15">
      <c r="A52" s="122"/>
      <c r="B52" s="125"/>
      <c r="C52" s="126"/>
      <c r="D52" s="126"/>
      <c r="E52" s="127"/>
      <c r="F52" s="70"/>
      <c r="G52" s="73"/>
      <c r="H52" s="24"/>
      <c r="I52" s="70"/>
      <c r="J52" s="76"/>
      <c r="K52" s="32"/>
      <c r="L52" s="32"/>
      <c r="M52" s="32"/>
      <c r="N52" s="10"/>
    </row>
    <row r="53" spans="1:15">
      <c r="A53" s="116"/>
      <c r="B53" s="125"/>
      <c r="C53" s="126"/>
      <c r="D53" s="126"/>
      <c r="E53" s="127"/>
      <c r="F53" s="24"/>
      <c r="G53" s="72"/>
      <c r="H53" s="24"/>
      <c r="I53" s="24"/>
      <c r="J53" s="77"/>
      <c r="K53" s="32"/>
      <c r="L53" s="32"/>
      <c r="M53" s="32"/>
      <c r="N53" s="10"/>
    </row>
    <row r="54" spans="1:15">
      <c r="A54" s="116"/>
      <c r="B54" s="125" t="s">
        <v>270</v>
      </c>
      <c r="C54" s="126"/>
      <c r="D54" s="126"/>
      <c r="E54" s="127"/>
      <c r="F54" s="24"/>
      <c r="G54" s="70"/>
      <c r="H54" s="24"/>
      <c r="I54" s="24"/>
      <c r="J54" s="77"/>
      <c r="K54" s="33"/>
      <c r="L54" s="33"/>
      <c r="M54" s="33"/>
      <c r="N54" s="9"/>
    </row>
    <row r="55" spans="1:15">
      <c r="A55" s="116"/>
      <c r="B55" s="125" t="s">
        <v>271</v>
      </c>
      <c r="C55" s="126"/>
      <c r="D55" s="126"/>
      <c r="E55" s="127"/>
      <c r="F55" s="24">
        <v>30</v>
      </c>
      <c r="G55" s="24"/>
      <c r="H55" s="24"/>
      <c r="I55" s="24"/>
      <c r="J55" s="77"/>
      <c r="K55" s="32"/>
      <c r="L55" s="32"/>
      <c r="M55" s="32"/>
      <c r="N55" s="9"/>
    </row>
    <row r="56" spans="1:15">
      <c r="A56" s="116"/>
      <c r="B56" s="125" t="s">
        <v>272</v>
      </c>
      <c r="C56" s="126"/>
      <c r="D56" s="126"/>
      <c r="E56" s="127"/>
      <c r="F56" s="24">
        <v>21</v>
      </c>
      <c r="G56" s="24"/>
      <c r="H56" s="24"/>
      <c r="I56" s="24"/>
      <c r="J56" s="77"/>
      <c r="K56" s="32"/>
      <c r="L56" s="32"/>
      <c r="M56" s="32"/>
      <c r="N56" s="9"/>
    </row>
    <row r="57" spans="1:15" ht="15.75" thickBot="1">
      <c r="A57" s="1">
        <f>(A51+A53+A54+A55+A56)/60</f>
        <v>0</v>
      </c>
      <c r="B57" s="143" t="s">
        <v>27</v>
      </c>
      <c r="C57" s="143"/>
      <c r="D57" s="143"/>
      <c r="E57" s="143"/>
      <c r="F57" s="1">
        <f>(F51+F53+F54+F55+F56+F52)/60</f>
        <v>1.85</v>
      </c>
      <c r="G57" s="116"/>
      <c r="H57" s="116">
        <f>H51+H53+H54</f>
        <v>0</v>
      </c>
      <c r="I57" s="116"/>
      <c r="J57" s="120"/>
      <c r="K57" s="4"/>
      <c r="L57" s="4"/>
      <c r="M57" s="4"/>
      <c r="N57" s="9"/>
    </row>
    <row r="58" spans="1:15" ht="15.75" thickBot="1">
      <c r="A58" s="2" t="s">
        <v>9</v>
      </c>
      <c r="B58" s="135" t="s">
        <v>273</v>
      </c>
      <c r="C58" s="136"/>
      <c r="D58" s="136"/>
      <c r="E58" s="137"/>
      <c r="F58" s="2" t="s">
        <v>11</v>
      </c>
      <c r="G58" s="2" t="s">
        <v>12</v>
      </c>
      <c r="H58" s="2" t="s">
        <v>13</v>
      </c>
      <c r="I58" s="2" t="s">
        <v>14</v>
      </c>
      <c r="J58" s="2" t="s">
        <v>15</v>
      </c>
      <c r="K58" s="2" t="s">
        <v>16</v>
      </c>
      <c r="L58" s="2" t="s">
        <v>17</v>
      </c>
      <c r="M58" s="2" t="s">
        <v>18</v>
      </c>
      <c r="N58" s="2" t="s">
        <v>19</v>
      </c>
      <c r="O58" s="35"/>
    </row>
    <row r="59" spans="1:15">
      <c r="A59" s="122"/>
      <c r="B59" s="152" t="s">
        <v>234</v>
      </c>
      <c r="C59" s="153"/>
      <c r="D59" s="153"/>
      <c r="E59" s="154"/>
      <c r="F59" s="122">
        <v>120</v>
      </c>
      <c r="G59" s="60" t="s">
        <v>274</v>
      </c>
      <c r="H59" s="24"/>
      <c r="I59" s="70"/>
      <c r="J59" s="76"/>
      <c r="K59" s="81"/>
      <c r="L59" s="81"/>
      <c r="M59" s="81"/>
      <c r="N59" s="42"/>
    </row>
    <row r="60" spans="1:15">
      <c r="A60" s="116"/>
      <c r="B60" s="152" t="s">
        <v>243</v>
      </c>
      <c r="C60" s="153"/>
      <c r="D60" s="153"/>
      <c r="E60" s="154"/>
      <c r="F60" s="122">
        <f>35+40+20+10</f>
        <v>105</v>
      </c>
      <c r="G60" s="60" t="s">
        <v>274</v>
      </c>
      <c r="H60" s="24"/>
      <c r="I60" s="24"/>
      <c r="J60" s="77"/>
      <c r="K60" s="81"/>
      <c r="L60" s="81"/>
      <c r="M60" s="81"/>
      <c r="N60" s="10"/>
    </row>
    <row r="61" spans="1:15">
      <c r="A61" s="116"/>
      <c r="B61" s="125" t="s">
        <v>275</v>
      </c>
      <c r="C61" s="126"/>
      <c r="D61" s="126"/>
      <c r="E61" s="127"/>
      <c r="F61" s="58"/>
      <c r="G61" s="70"/>
      <c r="H61" s="24"/>
      <c r="I61" s="24"/>
      <c r="J61" s="77"/>
      <c r="K61" s="32"/>
      <c r="L61" s="32"/>
      <c r="M61" s="32"/>
      <c r="N61" s="10" t="s">
        <v>23</v>
      </c>
    </row>
    <row r="62" spans="1:15">
      <c r="A62" s="116"/>
      <c r="B62" s="125" t="s">
        <v>276</v>
      </c>
      <c r="C62" s="126"/>
      <c r="D62" s="126"/>
      <c r="E62" s="127"/>
      <c r="F62" s="24">
        <f>10+20</f>
        <v>30</v>
      </c>
      <c r="G62" s="24"/>
      <c r="H62" s="24"/>
      <c r="I62" s="24"/>
      <c r="J62" s="77"/>
      <c r="K62" s="32"/>
      <c r="L62" s="32"/>
      <c r="M62" s="32"/>
      <c r="N62" s="9" t="s">
        <v>23</v>
      </c>
    </row>
    <row r="63" spans="1:15">
      <c r="A63" s="116"/>
      <c r="B63" s="125" t="s">
        <v>153</v>
      </c>
      <c r="C63" s="126"/>
      <c r="D63" s="126"/>
      <c r="E63" s="127"/>
      <c r="F63" s="58"/>
      <c r="G63" s="116"/>
      <c r="H63" s="116"/>
      <c r="I63" s="116"/>
      <c r="J63" s="120"/>
      <c r="K63" s="32"/>
      <c r="L63" s="32"/>
      <c r="M63" s="32"/>
      <c r="N63" s="9" t="s">
        <v>23</v>
      </c>
    </row>
    <row r="64" spans="1:15" ht="15.75" thickBot="1">
      <c r="A64" s="1">
        <f>(A59+A60+A61+A62+A63)/60</f>
        <v>0</v>
      </c>
      <c r="B64" s="143" t="s">
        <v>27</v>
      </c>
      <c r="C64" s="143"/>
      <c r="D64" s="143"/>
      <c r="E64" s="143"/>
      <c r="F64" s="1">
        <f>(F59+F60+F61+F62+F63)/60</f>
        <v>4.25</v>
      </c>
      <c r="G64" s="116"/>
      <c r="H64" s="116">
        <f>H59+H60+H61</f>
        <v>0</v>
      </c>
      <c r="I64" s="116"/>
      <c r="J64" s="120"/>
      <c r="K64" s="4"/>
      <c r="L64" s="4"/>
      <c r="M64" s="4"/>
      <c r="N64" s="9"/>
    </row>
    <row r="65" spans="1:15" ht="15.75" thickBot="1">
      <c r="A65" s="2" t="s">
        <v>9</v>
      </c>
      <c r="B65" s="135" t="s">
        <v>277</v>
      </c>
      <c r="C65" s="136"/>
      <c r="D65" s="136"/>
      <c r="E65" s="137"/>
      <c r="F65" s="2" t="s">
        <v>11</v>
      </c>
      <c r="G65" s="2" t="s">
        <v>12</v>
      </c>
      <c r="H65" s="2" t="s">
        <v>13</v>
      </c>
      <c r="I65" s="2" t="s">
        <v>14</v>
      </c>
      <c r="J65" s="2" t="s">
        <v>15</v>
      </c>
      <c r="K65" s="2" t="s">
        <v>16</v>
      </c>
      <c r="L65" s="2" t="s">
        <v>17</v>
      </c>
      <c r="M65" s="2" t="s">
        <v>18</v>
      </c>
      <c r="N65" s="2" t="s">
        <v>19</v>
      </c>
      <c r="O65" s="35"/>
    </row>
    <row r="66" spans="1:15" ht="33.75">
      <c r="A66" s="122">
        <v>120</v>
      </c>
      <c r="B66" s="152" t="s">
        <v>234</v>
      </c>
      <c r="C66" s="153"/>
      <c r="D66" s="153"/>
      <c r="E66" s="154"/>
      <c r="F66" s="122">
        <f>108+15</f>
        <v>123</v>
      </c>
      <c r="G66" s="60" t="s">
        <v>278</v>
      </c>
      <c r="H66" s="116"/>
      <c r="I66" s="70"/>
      <c r="J66" s="76"/>
      <c r="K66" s="32"/>
      <c r="L66" s="32"/>
      <c r="M66" s="4"/>
      <c r="N66" s="84" t="s">
        <v>279</v>
      </c>
    </row>
    <row r="67" spans="1:15" ht="33.75">
      <c r="A67" s="122"/>
      <c r="B67" s="152" t="s">
        <v>243</v>
      </c>
      <c r="C67" s="153"/>
      <c r="D67" s="153"/>
      <c r="E67" s="154"/>
      <c r="F67" s="122">
        <v>120</v>
      </c>
      <c r="G67" s="60" t="s">
        <v>278</v>
      </c>
      <c r="H67" s="116"/>
      <c r="I67" s="70"/>
      <c r="J67" s="76"/>
      <c r="K67" s="32"/>
      <c r="L67" s="32"/>
      <c r="M67" s="4"/>
      <c r="N67" s="10"/>
    </row>
    <row r="68" spans="1:15">
      <c r="A68" s="122"/>
      <c r="B68" s="152"/>
      <c r="C68" s="153"/>
      <c r="D68" s="153"/>
      <c r="E68" s="154"/>
      <c r="F68" s="122"/>
      <c r="G68" s="72"/>
      <c r="H68" s="116"/>
      <c r="I68" s="70"/>
      <c r="J68" s="77"/>
      <c r="K68" s="32"/>
      <c r="L68" s="32"/>
      <c r="M68" s="4"/>
      <c r="N68" s="9"/>
    </row>
    <row r="69" spans="1:15">
      <c r="A69" s="116"/>
      <c r="B69" s="125" t="s">
        <v>280</v>
      </c>
      <c r="C69" s="126"/>
      <c r="D69" s="126"/>
      <c r="E69" s="127"/>
      <c r="F69" s="58"/>
      <c r="G69" s="24"/>
      <c r="H69" s="24"/>
      <c r="I69" s="24"/>
      <c r="J69" s="77"/>
      <c r="K69" s="32"/>
      <c r="L69" s="32"/>
      <c r="M69" s="4"/>
      <c r="N69" s="42" t="s">
        <v>23</v>
      </c>
    </row>
    <row r="70" spans="1:15">
      <c r="A70" s="116"/>
      <c r="B70" s="125" t="s">
        <v>237</v>
      </c>
      <c r="C70" s="126"/>
      <c r="D70" s="126"/>
      <c r="E70" s="127"/>
      <c r="F70" s="58"/>
      <c r="G70" s="24"/>
      <c r="H70" s="24"/>
      <c r="I70" s="24"/>
      <c r="J70" s="77"/>
      <c r="K70" s="32"/>
      <c r="L70" s="32"/>
      <c r="M70" s="32"/>
      <c r="N70" s="9" t="s">
        <v>23</v>
      </c>
    </row>
    <row r="71" spans="1:15">
      <c r="A71" s="116">
        <v>60</v>
      </c>
      <c r="B71" s="125" t="s">
        <v>281</v>
      </c>
      <c r="C71" s="126"/>
      <c r="D71" s="126"/>
      <c r="E71" s="127"/>
      <c r="F71" s="24"/>
      <c r="G71" s="24"/>
      <c r="H71" s="24"/>
      <c r="I71" s="24"/>
      <c r="J71" s="77"/>
      <c r="K71" s="32"/>
      <c r="L71" s="32"/>
      <c r="M71" s="32"/>
      <c r="N71" s="9"/>
    </row>
    <row r="72" spans="1:15">
      <c r="A72" s="1">
        <f>(A66+A67+A68+A69+A70+A71)/60</f>
        <v>3</v>
      </c>
      <c r="B72" s="143" t="s">
        <v>27</v>
      </c>
      <c r="C72" s="143"/>
      <c r="D72" s="143"/>
      <c r="E72" s="143"/>
      <c r="F72" s="1">
        <f>(F66+F68+F69+F70+F71+F67)/60</f>
        <v>4.05</v>
      </c>
      <c r="G72" s="116"/>
      <c r="H72" s="116">
        <f>H66+H68+H69</f>
        <v>0</v>
      </c>
      <c r="I72" s="116"/>
      <c r="J72" s="120"/>
      <c r="K72" s="4"/>
      <c r="L72" s="4"/>
      <c r="M72" s="4"/>
      <c r="N72" s="9"/>
    </row>
    <row r="73" spans="1:15" ht="15.75" thickBot="1">
      <c r="A73" s="15">
        <f>(A9+A17+A27+A35+A49+A57+A64+A72)*60</f>
        <v>460</v>
      </c>
      <c r="E73" t="s">
        <v>71</v>
      </c>
      <c r="F73">
        <f>(F9+F17+F27+F35+F49+F57+F64+F72)/8</f>
        <v>4.3499999999999996</v>
      </c>
    </row>
    <row r="74" spans="1:15">
      <c r="A74" s="16"/>
      <c r="B74" s="146" t="s">
        <v>2</v>
      </c>
      <c r="C74" s="146"/>
      <c r="D74" s="146"/>
      <c r="E74" s="146"/>
    </row>
    <row r="75" spans="1:15">
      <c r="A75" s="17">
        <f>A5+A20+A42+A60</f>
        <v>60</v>
      </c>
      <c r="B75" s="142" t="s">
        <v>3</v>
      </c>
      <c r="C75" s="142"/>
      <c r="D75" s="142"/>
      <c r="E75" s="142"/>
      <c r="G75" t="s">
        <v>72</v>
      </c>
      <c r="H75" s="90">
        <f>F9+F17+F27+F35+F49+F57+F64+F72</f>
        <v>34.799999999999997</v>
      </c>
    </row>
    <row r="76" spans="1:15">
      <c r="A76" s="17">
        <f>A6+A14+A24+A31+A43+A54+A61+A69</f>
        <v>60</v>
      </c>
      <c r="B76" s="139" t="s">
        <v>73</v>
      </c>
      <c r="C76" s="140"/>
      <c r="D76" s="140"/>
      <c r="E76" s="141"/>
    </row>
    <row r="77" spans="1:15">
      <c r="A77" s="17">
        <f>A12+A30+A53+A68</f>
        <v>0</v>
      </c>
      <c r="B77" s="139" t="s">
        <v>74</v>
      </c>
      <c r="C77" s="140"/>
      <c r="D77" s="140"/>
      <c r="E77" s="141"/>
    </row>
    <row r="78" spans="1:15">
      <c r="A78" s="17">
        <f>A3+A11+A19+A29+A41+A51+A59+A66</f>
        <v>180</v>
      </c>
      <c r="B78" s="139" t="s">
        <v>75</v>
      </c>
      <c r="C78" s="140"/>
      <c r="D78" s="140"/>
      <c r="E78" s="141"/>
    </row>
    <row r="79" spans="1:15">
      <c r="A79" s="17"/>
      <c r="B79" s="139" t="s">
        <v>76</v>
      </c>
      <c r="C79" s="140"/>
      <c r="D79" s="140"/>
      <c r="E79" s="141"/>
    </row>
    <row r="80" spans="1:15" ht="15.75" thickBot="1">
      <c r="A80" s="18"/>
      <c r="B80" s="139" t="s">
        <v>8</v>
      </c>
      <c r="C80" s="140"/>
      <c r="D80" s="140"/>
      <c r="E80" s="141"/>
    </row>
    <row r="81" spans="1:5">
      <c r="A81" s="14">
        <f>A74+A75+A76+A77+A78+A79+A80</f>
        <v>300</v>
      </c>
      <c r="B81" s="138"/>
      <c r="C81" s="138"/>
      <c r="D81" s="138"/>
      <c r="E81" s="138"/>
    </row>
    <row r="82" spans="1:5">
      <c r="A82" s="14">
        <f>120*8+A81</f>
        <v>1260</v>
      </c>
      <c r="B82" s="138" t="s">
        <v>77</v>
      </c>
      <c r="C82" s="138"/>
      <c r="D82" s="138"/>
      <c r="E82" s="8"/>
    </row>
    <row r="83" spans="1:5">
      <c r="A83" s="14"/>
      <c r="B83" s="128"/>
      <c r="C83" s="128"/>
      <c r="D83" s="128"/>
    </row>
  </sheetData>
  <mergeCells count="101">
    <mergeCell ref="B83:D83"/>
    <mergeCell ref="B71:E71"/>
    <mergeCell ref="B72:E72"/>
    <mergeCell ref="B74:E74"/>
    <mergeCell ref="B75:E75"/>
    <mergeCell ref="B76:E76"/>
    <mergeCell ref="B77:E77"/>
    <mergeCell ref="B78:E78"/>
    <mergeCell ref="B79:E79"/>
    <mergeCell ref="B80:E80"/>
    <mergeCell ref="B81:E81"/>
    <mergeCell ref="B82:D82"/>
    <mergeCell ref="B70:E70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58:E58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46:E46"/>
    <mergeCell ref="B29:E29"/>
    <mergeCell ref="B30:E30"/>
    <mergeCell ref="B31:E31"/>
    <mergeCell ref="B32:E32"/>
    <mergeCell ref="B33:E33"/>
    <mergeCell ref="B34:E34"/>
    <mergeCell ref="B35:E35"/>
    <mergeCell ref="B40:E40"/>
    <mergeCell ref="B41:E41"/>
    <mergeCell ref="B42:E42"/>
    <mergeCell ref="B43:E43"/>
    <mergeCell ref="B44:E44"/>
    <mergeCell ref="B45:E45"/>
    <mergeCell ref="B28:E28"/>
    <mergeCell ref="B15:E15"/>
    <mergeCell ref="B16:E16"/>
    <mergeCell ref="B17:E17"/>
    <mergeCell ref="B18:E18"/>
    <mergeCell ref="B19:E19"/>
    <mergeCell ref="B20:E20"/>
    <mergeCell ref="B21:E21"/>
    <mergeCell ref="B24:E24"/>
    <mergeCell ref="B25:E25"/>
    <mergeCell ref="B26:E26"/>
    <mergeCell ref="B27:E27"/>
    <mergeCell ref="B22:E22"/>
    <mergeCell ref="B23:E23"/>
    <mergeCell ref="B14:E14"/>
    <mergeCell ref="B4:E4"/>
    <mergeCell ref="B5:E5"/>
    <mergeCell ref="B6:E6"/>
    <mergeCell ref="B7:E7"/>
    <mergeCell ref="B9:E9"/>
    <mergeCell ref="B10:E10"/>
    <mergeCell ref="B11:E11"/>
    <mergeCell ref="B12:E12"/>
    <mergeCell ref="B13:E13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87"/>
  <sheetViews>
    <sheetView topLeftCell="A61" zoomScaleNormal="100" workbookViewId="0" xr3:uid="{9B253EF2-77E0-53E3-AE26-4D66ECD923F3}">
      <selection activeCell="B42" sqref="B42:E42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  <col min="19" max="19" width="26.42578125" customWidth="1"/>
  </cols>
  <sheetData>
    <row r="1" spans="1:29" ht="16.5" thickBot="1">
      <c r="A1" s="130" t="s">
        <v>282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283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33.75">
      <c r="A3" s="116"/>
      <c r="B3" s="152" t="s">
        <v>234</v>
      </c>
      <c r="C3" s="153"/>
      <c r="D3" s="153"/>
      <c r="E3" s="154"/>
      <c r="F3" s="122">
        <v>110</v>
      </c>
      <c r="G3" s="60" t="s">
        <v>284</v>
      </c>
      <c r="H3" s="116"/>
      <c r="I3" s="116"/>
      <c r="J3" s="120"/>
      <c r="K3" s="93"/>
      <c r="L3" s="93"/>
      <c r="M3" s="93"/>
      <c r="N3" s="84" t="s">
        <v>285</v>
      </c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ht="33.75">
      <c r="A4" s="122"/>
      <c r="B4" s="152" t="s">
        <v>243</v>
      </c>
      <c r="C4" s="153"/>
      <c r="D4" s="153"/>
      <c r="E4" s="154"/>
      <c r="F4" s="122">
        <v>80</v>
      </c>
      <c r="G4" s="60" t="s">
        <v>284</v>
      </c>
      <c r="H4" s="116"/>
      <c r="I4" s="122"/>
      <c r="J4" s="120"/>
      <c r="K4" s="93"/>
      <c r="L4" s="93"/>
      <c r="M4" s="93"/>
      <c r="N4" s="11"/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>
      <c r="A5" s="122"/>
      <c r="B5" s="129"/>
      <c r="C5" s="129"/>
      <c r="D5" s="129"/>
      <c r="E5" s="129"/>
      <c r="F5" s="122"/>
      <c r="G5" s="54"/>
      <c r="H5" s="116"/>
      <c r="I5" s="122"/>
      <c r="J5" s="3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>
      <c r="A6" s="116"/>
      <c r="B6" s="125" t="s">
        <v>286</v>
      </c>
      <c r="C6" s="126"/>
      <c r="D6" s="126"/>
      <c r="E6" s="127"/>
      <c r="F6" s="57"/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>
      <c r="A7" s="116"/>
      <c r="B7" s="125" t="s">
        <v>249</v>
      </c>
      <c r="C7" s="126"/>
      <c r="D7" s="126"/>
      <c r="E7" s="127"/>
      <c r="F7" s="57"/>
      <c r="G7" s="116"/>
      <c r="H7" s="116"/>
      <c r="I7" s="116"/>
      <c r="J7" s="120"/>
      <c r="K7" s="32"/>
      <c r="L7" s="32"/>
      <c r="M7" s="32"/>
      <c r="N7" s="9" t="s">
        <v>23</v>
      </c>
      <c r="P7" s="128"/>
      <c r="Q7" s="128"/>
      <c r="R7" s="128"/>
      <c r="S7" s="128"/>
      <c r="T7" s="128"/>
      <c r="U7" s="128"/>
      <c r="V7" s="128"/>
    </row>
    <row r="8" spans="1:29">
      <c r="A8" s="116"/>
      <c r="B8" s="125" t="s">
        <v>287</v>
      </c>
      <c r="C8" s="126"/>
      <c r="D8" s="126"/>
      <c r="E8" s="127"/>
      <c r="F8" s="24"/>
      <c r="G8" s="24"/>
      <c r="H8" s="116"/>
      <c r="I8" s="116"/>
      <c r="J8" s="120"/>
      <c r="K8" s="32"/>
      <c r="L8" s="32"/>
      <c r="M8" s="32"/>
      <c r="N8" s="9"/>
    </row>
    <row r="9" spans="1:29" ht="15.75" thickBot="1">
      <c r="A9" s="1">
        <f>(A3+A5+A6+A7+A8+A4)/60</f>
        <v>0</v>
      </c>
      <c r="B9" s="155" t="s">
        <v>27</v>
      </c>
      <c r="C9" s="156"/>
      <c r="D9" s="156"/>
      <c r="E9" s="157"/>
      <c r="F9" s="1">
        <f>(F3+F5+F6+F7+F8+F4)/60</f>
        <v>3.1666666666666665</v>
      </c>
      <c r="G9" s="116"/>
      <c r="H9" s="116">
        <f>H3+H5+H6</f>
        <v>0</v>
      </c>
      <c r="I9" s="116"/>
      <c r="J9" s="120"/>
      <c r="K9" s="4"/>
      <c r="L9" s="4"/>
      <c r="M9" s="4"/>
      <c r="N9" s="36"/>
    </row>
    <row r="10" spans="1:29" ht="15.75" thickBot="1">
      <c r="A10" s="2" t="s">
        <v>9</v>
      </c>
      <c r="B10" s="135" t="s">
        <v>288</v>
      </c>
      <c r="C10" s="136"/>
      <c r="D10" s="136"/>
      <c r="E10" s="137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 ht="33.75">
      <c r="A11" s="122"/>
      <c r="B11" s="147" t="s">
        <v>289</v>
      </c>
      <c r="C11" s="147"/>
      <c r="D11" s="147"/>
      <c r="E11" s="147"/>
      <c r="F11" s="70">
        <v>150</v>
      </c>
      <c r="G11" s="60" t="s">
        <v>290</v>
      </c>
      <c r="H11" s="116"/>
      <c r="I11" s="70"/>
      <c r="J11" s="120"/>
      <c r="K11" s="92"/>
      <c r="L11" s="92"/>
      <c r="M11" s="92"/>
      <c r="N11" s="84" t="s">
        <v>291</v>
      </c>
    </row>
    <row r="12" spans="1:29" ht="33.75">
      <c r="A12" s="116"/>
      <c r="B12" s="152" t="s">
        <v>292</v>
      </c>
      <c r="C12" s="153"/>
      <c r="D12" s="153"/>
      <c r="E12" s="154"/>
      <c r="F12" s="24">
        <f>23+27+80</f>
        <v>130</v>
      </c>
      <c r="G12" s="60" t="s">
        <v>290</v>
      </c>
      <c r="H12" s="116"/>
      <c r="I12" s="70"/>
      <c r="J12" s="120"/>
      <c r="K12" s="92"/>
      <c r="L12" s="92"/>
      <c r="M12" s="92"/>
      <c r="N12" s="10"/>
      <c r="Q12" s="23"/>
      <c r="R12" s="23"/>
    </row>
    <row r="13" spans="1:29" ht="33.75">
      <c r="A13" s="116"/>
      <c r="B13" s="144" t="s">
        <v>293</v>
      </c>
      <c r="C13" s="144"/>
      <c r="D13" s="144"/>
      <c r="E13" s="144"/>
      <c r="F13" s="116">
        <f>120+15</f>
        <v>135</v>
      </c>
      <c r="G13" s="55" t="s">
        <v>294</v>
      </c>
      <c r="H13" s="116"/>
      <c r="I13" s="122"/>
      <c r="J13" s="120"/>
      <c r="K13" s="92"/>
      <c r="L13" s="92"/>
      <c r="M13" s="92"/>
      <c r="N13" s="10"/>
      <c r="Q13" s="23"/>
      <c r="R13" s="23"/>
    </row>
    <row r="14" spans="1:29">
      <c r="A14" s="116"/>
      <c r="B14" s="125" t="s">
        <v>295</v>
      </c>
      <c r="C14" s="126"/>
      <c r="D14" s="126"/>
      <c r="E14" s="127"/>
      <c r="F14" s="57"/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>
      <c r="A15" s="116"/>
      <c r="B15" s="125" t="s">
        <v>296</v>
      </c>
      <c r="C15" s="126"/>
      <c r="D15" s="126"/>
      <c r="E15" s="127"/>
      <c r="F15" s="24">
        <f>18+60</f>
        <v>78</v>
      </c>
      <c r="G15" s="13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>
      <c r="A16" s="116"/>
      <c r="B16" s="125" t="s">
        <v>297</v>
      </c>
      <c r="C16" s="126"/>
      <c r="D16" s="126"/>
      <c r="E16" s="127"/>
      <c r="F16" s="24"/>
      <c r="G16" s="116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>
      <c r="A17" s="1">
        <f>(A11+A12+A14+A15+A16)/60</f>
        <v>0</v>
      </c>
      <c r="B17" s="143" t="s">
        <v>27</v>
      </c>
      <c r="C17" s="143"/>
      <c r="D17" s="143"/>
      <c r="E17" s="143"/>
      <c r="F17" s="1">
        <f>(F11+F12+F14+F15+F16+F13)/60</f>
        <v>8.2166666666666668</v>
      </c>
      <c r="G17" s="116"/>
      <c r="H17" s="116">
        <f>H11+H12+H14</f>
        <v>0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>
      <c r="A18" s="2" t="s">
        <v>9</v>
      </c>
      <c r="B18" s="135" t="s">
        <v>298</v>
      </c>
      <c r="C18" s="136"/>
      <c r="D18" s="136"/>
      <c r="E18" s="137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ht="22.5">
      <c r="A19" s="122">
        <v>30</v>
      </c>
      <c r="B19" s="147" t="s">
        <v>299</v>
      </c>
      <c r="C19" s="147"/>
      <c r="D19" s="147"/>
      <c r="E19" s="147"/>
      <c r="F19" s="70">
        <v>65</v>
      </c>
      <c r="G19" s="72" t="s">
        <v>300</v>
      </c>
      <c r="H19" s="116">
        <f>J19-I19+1</f>
        <v>116</v>
      </c>
      <c r="I19" s="70">
        <v>1</v>
      </c>
      <c r="J19" s="80">
        <v>116</v>
      </c>
      <c r="K19" s="32" t="s">
        <v>23</v>
      </c>
      <c r="L19" s="32" t="s">
        <v>23</v>
      </c>
      <c r="M19" s="32"/>
      <c r="N19" s="10" t="s">
        <v>24</v>
      </c>
      <c r="Q19" s="23"/>
      <c r="R19" s="23"/>
    </row>
    <row r="20" spans="1:18">
      <c r="A20" s="116">
        <v>30</v>
      </c>
      <c r="B20" s="179" t="s">
        <v>301</v>
      </c>
      <c r="C20" s="180"/>
      <c r="D20" s="180"/>
      <c r="E20" s="181"/>
      <c r="F20" s="24">
        <v>50</v>
      </c>
      <c r="G20" s="85" t="s">
        <v>302</v>
      </c>
      <c r="H20" s="116">
        <f>J20-I20+1</f>
        <v>4</v>
      </c>
      <c r="I20" s="70">
        <v>1</v>
      </c>
      <c r="J20" s="80">
        <v>4</v>
      </c>
      <c r="K20" s="4"/>
      <c r="L20" s="4"/>
      <c r="M20" s="4"/>
      <c r="N20" s="10"/>
      <c r="Q20" s="23"/>
      <c r="R20" s="23"/>
    </row>
    <row r="21" spans="1:18" ht="22.5">
      <c r="A21" s="122">
        <v>30</v>
      </c>
      <c r="B21" s="129" t="s">
        <v>133</v>
      </c>
      <c r="C21" s="129"/>
      <c r="D21" s="129"/>
      <c r="E21" s="129"/>
      <c r="F21" s="122">
        <v>40</v>
      </c>
      <c r="G21" s="60" t="s">
        <v>303</v>
      </c>
      <c r="H21" s="116">
        <f>J21-I21+1</f>
        <v>5</v>
      </c>
      <c r="I21" s="70">
        <v>1</v>
      </c>
      <c r="J21" s="3">
        <v>5</v>
      </c>
      <c r="K21" s="32"/>
      <c r="L21" s="32" t="s">
        <v>23</v>
      </c>
      <c r="M21" s="32"/>
      <c r="N21" s="10" t="s">
        <v>304</v>
      </c>
      <c r="Q21" s="23"/>
      <c r="R21" s="23"/>
    </row>
    <row r="22" spans="1:18" ht="22.5">
      <c r="A22" s="122">
        <v>30</v>
      </c>
      <c r="B22" s="129" t="s">
        <v>30</v>
      </c>
      <c r="C22" s="129"/>
      <c r="D22" s="129"/>
      <c r="E22" s="129"/>
      <c r="F22" s="122">
        <v>10</v>
      </c>
      <c r="G22" s="60" t="s">
        <v>305</v>
      </c>
      <c r="H22" s="116">
        <f>J22-I22+1</f>
        <v>0</v>
      </c>
      <c r="I22" s="70">
        <v>1</v>
      </c>
      <c r="J22" s="3"/>
      <c r="K22" s="32"/>
      <c r="L22" s="32"/>
      <c r="M22" s="32"/>
      <c r="N22" s="34"/>
      <c r="Q22" s="23"/>
      <c r="R22" s="23"/>
    </row>
    <row r="23" spans="1:18" ht="22.5">
      <c r="A23" s="122">
        <v>30</v>
      </c>
      <c r="B23" s="129" t="s">
        <v>30</v>
      </c>
      <c r="C23" s="129"/>
      <c r="D23" s="129"/>
      <c r="E23" s="129"/>
      <c r="F23" s="122">
        <v>10</v>
      </c>
      <c r="G23" s="60" t="s">
        <v>306</v>
      </c>
      <c r="H23" s="116">
        <f>J23-I23+1</f>
        <v>0</v>
      </c>
      <c r="I23" s="70">
        <v>1</v>
      </c>
      <c r="J23" s="80"/>
      <c r="K23" s="32"/>
      <c r="L23" s="32"/>
      <c r="M23" s="32"/>
      <c r="N23" s="10"/>
      <c r="Q23" s="23"/>
      <c r="R23" s="23"/>
    </row>
    <row r="24" spans="1:18" ht="22.5">
      <c r="A24" s="122"/>
      <c r="B24" s="144" t="s">
        <v>293</v>
      </c>
      <c r="C24" s="144"/>
      <c r="D24" s="144"/>
      <c r="E24" s="144"/>
      <c r="F24" s="122">
        <v>60</v>
      </c>
      <c r="G24" s="55" t="s">
        <v>307</v>
      </c>
      <c r="H24" s="116"/>
      <c r="I24" s="70"/>
      <c r="J24" s="80"/>
      <c r="K24" s="92"/>
      <c r="L24" s="92"/>
      <c r="M24" s="92"/>
      <c r="N24" s="10"/>
      <c r="Q24" s="23"/>
      <c r="R24" s="23"/>
    </row>
    <row r="25" spans="1:18">
      <c r="A25" s="116"/>
      <c r="B25" s="125" t="s">
        <v>308</v>
      </c>
      <c r="C25" s="126"/>
      <c r="D25" s="126"/>
      <c r="E25" s="127"/>
      <c r="F25" s="57"/>
      <c r="G25" s="86"/>
      <c r="H25" s="116"/>
      <c r="I25" s="116"/>
      <c r="J25" s="120"/>
      <c r="K25" s="33"/>
      <c r="L25" s="33"/>
      <c r="M25" s="33"/>
      <c r="N25" s="10" t="s">
        <v>23</v>
      </c>
      <c r="Q25" s="23"/>
      <c r="R25" s="23"/>
    </row>
    <row r="26" spans="1:18">
      <c r="A26" s="116">
        <v>60</v>
      </c>
      <c r="B26" s="125" t="s">
        <v>309</v>
      </c>
      <c r="C26" s="126"/>
      <c r="D26" s="126"/>
      <c r="E26" s="127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>
      <c r="A27" s="116"/>
      <c r="B27" s="125" t="s">
        <v>310</v>
      </c>
      <c r="C27" s="126"/>
      <c r="D27" s="126"/>
      <c r="E27" s="127"/>
      <c r="F27" s="24"/>
      <c r="G27" s="116"/>
      <c r="H27" s="116"/>
      <c r="I27" s="116"/>
      <c r="J27" s="120"/>
      <c r="K27" s="32"/>
      <c r="L27" s="32"/>
      <c r="M27" s="32"/>
      <c r="N27" s="9"/>
      <c r="Q27" s="23"/>
      <c r="R27" s="23"/>
    </row>
    <row r="28" spans="1:18" ht="15.75" thickBot="1">
      <c r="A28" s="1">
        <f>(A19+A21+A22+A23+A25+A26+A27+A20)/60</f>
        <v>3.5</v>
      </c>
      <c r="B28" s="143" t="s">
        <v>27</v>
      </c>
      <c r="C28" s="143"/>
      <c r="D28" s="143"/>
      <c r="E28" s="143"/>
      <c r="F28" s="1">
        <f>(F19+F21+F25+F26+F27+F20+F22+F23+F24)/60</f>
        <v>3.9166666666666665</v>
      </c>
      <c r="G28" s="116"/>
      <c r="H28" s="116">
        <f>H19+H21+H25</f>
        <v>121</v>
      </c>
      <c r="I28" s="116"/>
      <c r="J28" s="120"/>
      <c r="K28" s="4"/>
      <c r="L28" s="4"/>
      <c r="M28" s="4"/>
      <c r="N28" s="9"/>
      <c r="Q28" s="23"/>
      <c r="R28" s="23"/>
    </row>
    <row r="29" spans="1:18" ht="15.75" thickBot="1">
      <c r="A29" s="2" t="s">
        <v>9</v>
      </c>
      <c r="B29" s="135" t="s">
        <v>311</v>
      </c>
      <c r="C29" s="136"/>
      <c r="D29" s="136"/>
      <c r="E29" s="137"/>
      <c r="F29" s="2" t="s">
        <v>11</v>
      </c>
      <c r="G29" s="2" t="s">
        <v>12</v>
      </c>
      <c r="H29" s="2" t="s">
        <v>13</v>
      </c>
      <c r="I29" s="2" t="s">
        <v>14</v>
      </c>
      <c r="J29" s="2" t="s">
        <v>15</v>
      </c>
      <c r="K29" s="2" t="s">
        <v>16</v>
      </c>
      <c r="L29" s="2" t="s">
        <v>17</v>
      </c>
      <c r="M29" s="2" t="s">
        <v>18</v>
      </c>
      <c r="N29" s="2" t="s">
        <v>19</v>
      </c>
      <c r="Q29" s="23"/>
      <c r="R29" s="23"/>
    </row>
    <row r="30" spans="1:18" ht="22.5">
      <c r="A30" s="122"/>
      <c r="B30" s="144" t="s">
        <v>293</v>
      </c>
      <c r="C30" s="144"/>
      <c r="D30" s="144"/>
      <c r="E30" s="144"/>
      <c r="F30" s="122">
        <v>60</v>
      </c>
      <c r="G30" s="55" t="s">
        <v>307</v>
      </c>
      <c r="H30" s="116"/>
      <c r="I30" s="122"/>
      <c r="J30" s="80"/>
      <c r="K30" s="92"/>
      <c r="L30" s="92"/>
      <c r="M30" s="92"/>
      <c r="N30" s="10"/>
    </row>
    <row r="31" spans="1:18">
      <c r="A31" s="116"/>
      <c r="B31" s="144" t="s">
        <v>312</v>
      </c>
      <c r="C31" s="144"/>
      <c r="D31" s="144"/>
      <c r="E31" s="144"/>
      <c r="F31" s="70">
        <v>20</v>
      </c>
      <c r="G31" s="72"/>
      <c r="H31" s="116"/>
      <c r="I31" s="122"/>
      <c r="J31" s="3"/>
      <c r="K31" s="92"/>
      <c r="L31" s="92"/>
      <c r="M31" s="92"/>
      <c r="N31" s="10"/>
    </row>
    <row r="32" spans="1:18">
      <c r="A32" s="122"/>
      <c r="B32" s="152"/>
      <c r="C32" s="153"/>
      <c r="D32" s="153"/>
      <c r="E32" s="154"/>
      <c r="F32" s="122"/>
      <c r="G32" s="72"/>
      <c r="H32" s="116"/>
      <c r="I32" s="122"/>
      <c r="J32" s="120"/>
      <c r="K32" s="32"/>
      <c r="L32" s="32"/>
      <c r="M32" s="32"/>
      <c r="N32" s="84"/>
    </row>
    <row r="33" spans="1:15">
      <c r="A33" s="116"/>
      <c r="B33" s="125" t="s">
        <v>313</v>
      </c>
      <c r="C33" s="126"/>
      <c r="D33" s="126"/>
      <c r="E33" s="127"/>
      <c r="F33" s="24">
        <v>60</v>
      </c>
      <c r="G33" s="74"/>
      <c r="H33" s="116"/>
      <c r="I33" s="116"/>
      <c r="J33" s="120"/>
      <c r="K33" s="4"/>
      <c r="L33" s="4"/>
      <c r="M33" s="4"/>
      <c r="N33" s="42"/>
    </row>
    <row r="34" spans="1:15">
      <c r="A34" s="116"/>
      <c r="B34" s="125" t="s">
        <v>314</v>
      </c>
      <c r="C34" s="126"/>
      <c r="D34" s="126"/>
      <c r="E34" s="127"/>
      <c r="F34" s="24">
        <v>20</v>
      </c>
      <c r="G34" s="24"/>
      <c r="H34" s="116"/>
      <c r="I34" s="116"/>
      <c r="J34" s="120"/>
      <c r="K34" s="32"/>
      <c r="L34" s="32"/>
      <c r="M34" s="32"/>
      <c r="N34" s="9"/>
    </row>
    <row r="35" spans="1:15">
      <c r="A35" s="116"/>
      <c r="B35" s="125" t="s">
        <v>148</v>
      </c>
      <c r="C35" s="126"/>
      <c r="D35" s="126"/>
      <c r="E35" s="127"/>
      <c r="F35" s="24"/>
      <c r="G35" s="24"/>
      <c r="H35" s="116"/>
      <c r="I35" s="116"/>
      <c r="J35" s="120"/>
      <c r="K35" s="32"/>
      <c r="L35" s="32"/>
      <c r="M35" s="32"/>
      <c r="N35" s="9"/>
    </row>
    <row r="36" spans="1:15">
      <c r="A36" s="1">
        <f>(A30+A31+A32+A34+A35+A33)/60</f>
        <v>0</v>
      </c>
      <c r="B36" s="143" t="s">
        <v>27</v>
      </c>
      <c r="C36" s="143"/>
      <c r="D36" s="143"/>
      <c r="E36" s="143"/>
      <c r="F36" s="1">
        <f>(F30+F31+F32+F34+F35+F33)/60</f>
        <v>2.6666666666666665</v>
      </c>
      <c r="G36" s="116"/>
      <c r="H36" s="116">
        <f>H30+H31+H32</f>
        <v>0</v>
      </c>
      <c r="I36" s="116"/>
      <c r="J36" s="120"/>
      <c r="K36" s="32"/>
      <c r="L36" s="32"/>
      <c r="M36" s="32"/>
      <c r="N36" s="9"/>
    </row>
    <row r="37" spans="1:15">
      <c r="A37" s="5"/>
      <c r="B37" s="6"/>
      <c r="C37" s="6"/>
      <c r="D37" s="6"/>
      <c r="E37" s="6" t="s">
        <v>43</v>
      </c>
      <c r="F37" s="5">
        <f>(F9+F17+F28+F36)/4</f>
        <v>4.4916666666666663</v>
      </c>
      <c r="G37" s="6"/>
      <c r="H37" s="6"/>
      <c r="I37" s="6"/>
      <c r="J37" s="6"/>
      <c r="K37" s="8"/>
      <c r="L37" s="8"/>
      <c r="M37" s="8"/>
      <c r="N37" s="8"/>
    </row>
    <row r="38" spans="1:1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5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 ht="15.75" thickBot="1">
      <c r="A40" s="5"/>
      <c r="B40" s="6"/>
      <c r="C40" s="6"/>
      <c r="D40" s="6"/>
      <c r="E40" s="6"/>
      <c r="F40" s="5"/>
      <c r="G40" s="6"/>
      <c r="H40" s="6"/>
      <c r="I40" s="6"/>
      <c r="J40" s="6"/>
      <c r="K40" s="8"/>
      <c r="L40" s="8"/>
      <c r="M40" s="8"/>
      <c r="N40" s="8"/>
    </row>
    <row r="41" spans="1:15" ht="15.75" thickBot="1">
      <c r="A41" s="2" t="s">
        <v>9</v>
      </c>
      <c r="B41" s="135" t="s">
        <v>315</v>
      </c>
      <c r="C41" s="136"/>
      <c r="D41" s="136"/>
      <c r="E41" s="137"/>
      <c r="F41" s="2" t="s">
        <v>11</v>
      </c>
      <c r="G41" s="2" t="s">
        <v>12</v>
      </c>
      <c r="H41" s="2" t="s">
        <v>13</v>
      </c>
      <c r="I41" s="2" t="s">
        <v>14</v>
      </c>
      <c r="J41" s="117" t="s">
        <v>15</v>
      </c>
      <c r="K41" s="2" t="s">
        <v>16</v>
      </c>
      <c r="L41" s="2" t="s">
        <v>17</v>
      </c>
      <c r="M41" s="2" t="s">
        <v>18</v>
      </c>
      <c r="N41" s="2" t="s">
        <v>19</v>
      </c>
      <c r="O41" s="35"/>
    </row>
    <row r="42" spans="1:15" ht="33.75">
      <c r="A42" s="3"/>
      <c r="B42" s="182" t="s">
        <v>316</v>
      </c>
      <c r="C42" s="182"/>
      <c r="D42" s="182"/>
      <c r="E42" s="182"/>
      <c r="F42" s="70">
        <f>75+20</f>
        <v>95</v>
      </c>
      <c r="G42" s="60" t="s">
        <v>317</v>
      </c>
      <c r="H42" s="116"/>
      <c r="I42" s="70"/>
      <c r="J42" s="76"/>
      <c r="K42" s="92"/>
      <c r="L42" s="92"/>
      <c r="M42" s="92"/>
      <c r="N42" s="9" t="s">
        <v>318</v>
      </c>
    </row>
    <row r="43" spans="1:15" ht="33.75">
      <c r="A43" s="122"/>
      <c r="B43" s="144" t="s">
        <v>316</v>
      </c>
      <c r="C43" s="144"/>
      <c r="D43" s="144"/>
      <c r="E43" s="144"/>
      <c r="F43" s="70">
        <f>80+20</f>
        <v>100</v>
      </c>
      <c r="G43" s="60" t="s">
        <v>319</v>
      </c>
      <c r="H43" s="116"/>
      <c r="I43" s="70"/>
      <c r="J43" s="76"/>
      <c r="K43" s="92"/>
      <c r="L43" s="92"/>
      <c r="M43" s="92"/>
      <c r="N43" s="9" t="s">
        <v>320</v>
      </c>
    </row>
    <row r="44" spans="1:15">
      <c r="A44" s="122"/>
      <c r="B44" s="129"/>
      <c r="C44" s="129"/>
      <c r="D44" s="129"/>
      <c r="E44" s="129"/>
      <c r="F44" s="70"/>
      <c r="G44" s="72"/>
      <c r="H44" s="116"/>
      <c r="I44" s="70"/>
      <c r="J44" s="76"/>
      <c r="K44" s="32"/>
      <c r="L44" s="32"/>
      <c r="M44" s="32"/>
      <c r="N44" s="10"/>
    </row>
    <row r="45" spans="1:15">
      <c r="A45" s="122"/>
      <c r="B45" s="129"/>
      <c r="C45" s="129"/>
      <c r="D45" s="129"/>
      <c r="E45" s="129"/>
      <c r="F45" s="70"/>
      <c r="G45" s="72"/>
      <c r="H45" s="116"/>
      <c r="I45" s="70"/>
      <c r="J45" s="76"/>
      <c r="K45" s="32"/>
      <c r="L45" s="32"/>
      <c r="M45" s="32"/>
      <c r="N45" s="10"/>
    </row>
    <row r="46" spans="1:15">
      <c r="A46" s="122"/>
      <c r="B46" s="152"/>
      <c r="C46" s="153"/>
      <c r="D46" s="153"/>
      <c r="E46" s="154"/>
      <c r="F46" s="122"/>
      <c r="G46" s="72"/>
      <c r="H46" s="116"/>
      <c r="I46" s="70"/>
      <c r="J46" s="76"/>
      <c r="K46" s="32"/>
      <c r="L46" s="32"/>
      <c r="M46" s="32"/>
      <c r="N46" s="84"/>
    </row>
    <row r="47" spans="1:15">
      <c r="A47" s="122"/>
      <c r="B47" s="125" t="s">
        <v>321</v>
      </c>
      <c r="C47" s="126"/>
      <c r="D47" s="126"/>
      <c r="E47" s="127"/>
      <c r="F47" s="70"/>
      <c r="G47" s="71"/>
      <c r="H47" s="24"/>
      <c r="I47" s="70"/>
      <c r="J47" s="76"/>
      <c r="K47" s="32"/>
      <c r="L47" s="32"/>
      <c r="M47" s="32"/>
      <c r="N47" s="10"/>
    </row>
    <row r="48" spans="1:15">
      <c r="A48" s="116"/>
      <c r="B48" s="125" t="s">
        <v>275</v>
      </c>
      <c r="C48" s="126"/>
      <c r="D48" s="126"/>
      <c r="E48" s="127"/>
      <c r="F48" s="24"/>
      <c r="G48" s="24"/>
      <c r="H48" s="24"/>
      <c r="I48" s="24"/>
      <c r="J48" s="77"/>
      <c r="K48" s="32"/>
      <c r="L48" s="32"/>
      <c r="M48" s="32"/>
      <c r="N48" s="9"/>
    </row>
    <row r="49" spans="1:15">
      <c r="A49" s="116"/>
      <c r="B49" s="125" t="s">
        <v>152</v>
      </c>
      <c r="C49" s="126"/>
      <c r="D49" s="126"/>
      <c r="E49" s="127"/>
      <c r="F49" s="24"/>
      <c r="G49" s="24"/>
      <c r="H49" s="24"/>
      <c r="I49" s="24"/>
      <c r="J49" s="77"/>
      <c r="K49" s="32"/>
      <c r="L49" s="32"/>
      <c r="M49" s="32"/>
      <c r="N49" s="9"/>
    </row>
    <row r="50" spans="1:15" ht="15.75" thickBot="1">
      <c r="A50" s="1">
        <f>(A42+A43+A44+A48+A49+A47+A45)/60</f>
        <v>0</v>
      </c>
      <c r="B50" s="143" t="s">
        <v>27</v>
      </c>
      <c r="C50" s="143"/>
      <c r="D50" s="143"/>
      <c r="E50" s="143"/>
      <c r="F50" s="1">
        <f>(F42+F43+F44+F48+F49+F47+F45+F46)/60</f>
        <v>3.25</v>
      </c>
      <c r="G50" s="116"/>
      <c r="H50" s="116">
        <f>H42+H43+H44</f>
        <v>0</v>
      </c>
      <c r="I50" s="116"/>
      <c r="J50" s="120"/>
      <c r="K50" s="4"/>
      <c r="L50" s="4"/>
      <c r="M50" s="4"/>
      <c r="N50" s="9"/>
    </row>
    <row r="51" spans="1:15" ht="15.75" thickBot="1">
      <c r="A51" s="2" t="s">
        <v>9</v>
      </c>
      <c r="B51" s="135" t="s">
        <v>322</v>
      </c>
      <c r="C51" s="136"/>
      <c r="D51" s="136"/>
      <c r="E51" s="137"/>
      <c r="F51" s="2" t="s">
        <v>11</v>
      </c>
      <c r="G51" s="2" t="s">
        <v>12</v>
      </c>
      <c r="H51" s="2" t="s">
        <v>13</v>
      </c>
      <c r="I51" s="2" t="s">
        <v>14</v>
      </c>
      <c r="J51" s="2" t="s">
        <v>15</v>
      </c>
      <c r="K51" s="2" t="s">
        <v>16</v>
      </c>
      <c r="L51" s="2" t="s">
        <v>17</v>
      </c>
      <c r="M51" s="2" t="s">
        <v>18</v>
      </c>
      <c r="N51" s="2" t="s">
        <v>19</v>
      </c>
    </row>
    <row r="52" spans="1:15" ht="33.75">
      <c r="A52" s="116"/>
      <c r="B52" s="182" t="s">
        <v>323</v>
      </c>
      <c r="C52" s="182"/>
      <c r="D52" s="182"/>
      <c r="E52" s="182"/>
      <c r="F52" s="24">
        <v>35</v>
      </c>
      <c r="G52" s="89" t="s">
        <v>317</v>
      </c>
      <c r="H52" s="116"/>
      <c r="I52" s="70"/>
      <c r="J52" s="76"/>
      <c r="K52" s="92"/>
      <c r="L52" s="92"/>
      <c r="M52" s="92"/>
      <c r="N52" s="9"/>
    </row>
    <row r="53" spans="1:15" ht="33.75">
      <c r="A53" s="122"/>
      <c r="B53" s="144" t="s">
        <v>323</v>
      </c>
      <c r="C53" s="144"/>
      <c r="D53" s="144"/>
      <c r="E53" s="144"/>
      <c r="F53" s="70">
        <f>35+20+40</f>
        <v>95</v>
      </c>
      <c r="G53" s="89" t="s">
        <v>319</v>
      </c>
      <c r="H53" s="24"/>
      <c r="I53" s="70"/>
      <c r="J53" s="76"/>
      <c r="K53" s="92"/>
      <c r="L53" s="92"/>
      <c r="M53" s="92"/>
      <c r="N53" s="10"/>
    </row>
    <row r="54" spans="1:15" ht="33.75">
      <c r="A54" s="116"/>
      <c r="B54" s="144" t="s">
        <v>316</v>
      </c>
      <c r="C54" s="144"/>
      <c r="D54" s="144"/>
      <c r="E54" s="144"/>
      <c r="F54" s="70">
        <f>70+20</f>
        <v>90</v>
      </c>
      <c r="G54" s="60" t="s">
        <v>324</v>
      </c>
      <c r="H54" s="24"/>
      <c r="I54" s="24"/>
      <c r="J54" s="77"/>
      <c r="K54" s="92"/>
      <c r="L54" s="92"/>
      <c r="M54" s="92"/>
      <c r="N54" s="9" t="s">
        <v>325</v>
      </c>
    </row>
    <row r="55" spans="1:15">
      <c r="A55" s="116"/>
      <c r="B55" s="144" t="s">
        <v>326</v>
      </c>
      <c r="C55" s="144"/>
      <c r="D55" s="144"/>
      <c r="E55" s="144"/>
      <c r="F55" s="24">
        <v>20</v>
      </c>
      <c r="G55" s="61" t="s">
        <v>327</v>
      </c>
      <c r="H55" s="24"/>
      <c r="I55" s="24"/>
      <c r="J55" s="77"/>
      <c r="K55" s="33"/>
      <c r="L55" s="33"/>
      <c r="M55" s="33"/>
      <c r="N55" s="9"/>
    </row>
    <row r="56" spans="1:15">
      <c r="A56" s="116"/>
      <c r="B56" s="125" t="s">
        <v>328</v>
      </c>
      <c r="C56" s="126"/>
      <c r="D56" s="126"/>
      <c r="E56" s="127"/>
      <c r="F56" s="24"/>
      <c r="G56" s="73"/>
      <c r="H56" s="24"/>
      <c r="I56" s="24"/>
      <c r="J56" s="77"/>
      <c r="K56" s="33"/>
      <c r="L56" s="33"/>
      <c r="M56" s="33"/>
      <c r="N56" s="9"/>
    </row>
    <row r="57" spans="1:15">
      <c r="A57" s="116"/>
      <c r="B57" s="125" t="s">
        <v>280</v>
      </c>
      <c r="C57" s="126"/>
      <c r="D57" s="126"/>
      <c r="E57" s="127"/>
      <c r="F57" s="24"/>
      <c r="G57" s="24"/>
      <c r="H57" s="24"/>
      <c r="I57" s="24"/>
      <c r="J57" s="77"/>
      <c r="K57" s="32"/>
      <c r="L57" s="32"/>
      <c r="M57" s="32"/>
      <c r="N57" s="9"/>
    </row>
    <row r="58" spans="1:15">
      <c r="A58" s="116"/>
      <c r="B58" s="125" t="s">
        <v>158</v>
      </c>
      <c r="C58" s="126"/>
      <c r="D58" s="126"/>
      <c r="E58" s="127"/>
      <c r="F58" s="24"/>
      <c r="G58" s="24"/>
      <c r="H58" s="71"/>
      <c r="I58" s="24"/>
      <c r="J58" s="77"/>
      <c r="K58" s="32"/>
      <c r="L58" s="32"/>
      <c r="M58" s="32"/>
      <c r="N58" s="9"/>
    </row>
    <row r="59" spans="1:15" ht="15.75" thickBot="1">
      <c r="A59" s="1">
        <f>(A52+A54+A55+A57+A58)/60</f>
        <v>0</v>
      </c>
      <c r="B59" s="143" t="s">
        <v>27</v>
      </c>
      <c r="C59" s="143"/>
      <c r="D59" s="143"/>
      <c r="E59" s="143"/>
      <c r="F59" s="1">
        <f>(F52+F54+F55+F57+F58+F53)/60</f>
        <v>4</v>
      </c>
      <c r="G59" s="116"/>
      <c r="H59" s="116">
        <f>H52+H54+H55</f>
        <v>0</v>
      </c>
      <c r="I59" s="116"/>
      <c r="J59" s="120"/>
      <c r="K59" s="4"/>
      <c r="L59" s="4"/>
      <c r="M59" s="4"/>
      <c r="N59" s="9"/>
    </row>
    <row r="60" spans="1:15" ht="15.75" thickBot="1">
      <c r="A60" s="2" t="s">
        <v>9</v>
      </c>
      <c r="B60" s="135" t="s">
        <v>329</v>
      </c>
      <c r="C60" s="136"/>
      <c r="D60" s="136"/>
      <c r="E60" s="137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5" ht="33.75">
      <c r="A61" s="122"/>
      <c r="B61" s="144" t="s">
        <v>316</v>
      </c>
      <c r="C61" s="144"/>
      <c r="D61" s="144"/>
      <c r="E61" s="144"/>
      <c r="F61" s="70">
        <f>70+30</f>
        <v>100</v>
      </c>
      <c r="G61" s="60" t="s">
        <v>330</v>
      </c>
      <c r="H61" s="24"/>
      <c r="I61" s="70"/>
      <c r="J61" s="76"/>
      <c r="K61" s="92"/>
      <c r="L61" s="92"/>
      <c r="M61" s="92"/>
      <c r="N61" s="9" t="s">
        <v>331</v>
      </c>
    </row>
    <row r="62" spans="1:15" ht="33.75">
      <c r="A62" s="116"/>
      <c r="B62" s="144" t="s">
        <v>323</v>
      </c>
      <c r="C62" s="144"/>
      <c r="D62" s="144"/>
      <c r="E62" s="144"/>
      <c r="F62" s="24">
        <v>25</v>
      </c>
      <c r="G62" s="89" t="s">
        <v>330</v>
      </c>
      <c r="H62" s="24"/>
      <c r="I62" s="24"/>
      <c r="J62" s="77"/>
      <c r="K62" s="92"/>
      <c r="L62" s="92"/>
      <c r="M62" s="92"/>
      <c r="N62" s="10"/>
    </row>
    <row r="63" spans="1:15">
      <c r="A63" s="116"/>
      <c r="B63" s="144" t="s">
        <v>332</v>
      </c>
      <c r="C63" s="144"/>
      <c r="D63" s="144"/>
      <c r="E63" s="144"/>
      <c r="F63" s="24">
        <v>60</v>
      </c>
      <c r="G63" s="61" t="s">
        <v>333</v>
      </c>
      <c r="H63" s="24"/>
      <c r="I63" s="24"/>
      <c r="J63" s="77"/>
      <c r="K63" s="32"/>
      <c r="L63" s="32"/>
      <c r="M63" s="32"/>
      <c r="N63" s="10"/>
    </row>
    <row r="64" spans="1:15">
      <c r="A64" s="116"/>
      <c r="B64" s="144" t="s">
        <v>334</v>
      </c>
      <c r="C64" s="144"/>
      <c r="D64" s="144"/>
      <c r="E64" s="144"/>
      <c r="F64" s="24">
        <v>10</v>
      </c>
      <c r="G64" s="61" t="s">
        <v>335</v>
      </c>
      <c r="H64" s="24"/>
      <c r="I64" s="24"/>
      <c r="J64" s="77"/>
      <c r="K64" s="32"/>
      <c r="L64" s="32"/>
      <c r="M64" s="32"/>
      <c r="N64" s="10"/>
    </row>
    <row r="65" spans="1:15">
      <c r="A65" s="116"/>
      <c r="B65" s="125" t="s">
        <v>336</v>
      </c>
      <c r="C65" s="126"/>
      <c r="D65" s="126"/>
      <c r="E65" s="127"/>
      <c r="F65" s="24"/>
      <c r="G65" s="73"/>
      <c r="H65" s="24"/>
      <c r="I65" s="24"/>
      <c r="J65" s="77"/>
      <c r="K65" s="32"/>
      <c r="L65" s="32"/>
      <c r="M65" s="32"/>
      <c r="N65" s="10"/>
    </row>
    <row r="66" spans="1:15">
      <c r="A66" s="116"/>
      <c r="B66" s="125" t="s">
        <v>286</v>
      </c>
      <c r="C66" s="126"/>
      <c r="D66" s="126"/>
      <c r="E66" s="127"/>
      <c r="F66" s="24"/>
      <c r="G66" s="73"/>
      <c r="H66" s="24"/>
      <c r="I66" s="24"/>
      <c r="J66" s="77"/>
      <c r="K66" s="32"/>
      <c r="L66" s="32"/>
      <c r="M66" s="32"/>
      <c r="N66" s="10"/>
    </row>
    <row r="67" spans="1:15">
      <c r="A67" s="116"/>
      <c r="B67" s="125" t="s">
        <v>162</v>
      </c>
      <c r="C67" s="126"/>
      <c r="D67" s="126"/>
      <c r="E67" s="127"/>
      <c r="F67" s="116"/>
      <c r="G67" s="116"/>
      <c r="H67" s="116"/>
      <c r="I67" s="116"/>
      <c r="J67" s="120"/>
      <c r="K67" s="32"/>
      <c r="L67" s="32"/>
      <c r="M67" s="32"/>
      <c r="N67" s="9"/>
    </row>
    <row r="68" spans="1:15" ht="15.75" thickBot="1">
      <c r="A68" s="1">
        <f>(A61+A62+A63+A64+A67)/60</f>
        <v>0</v>
      </c>
      <c r="B68" s="143" t="s">
        <v>27</v>
      </c>
      <c r="C68" s="143"/>
      <c r="D68" s="143"/>
      <c r="E68" s="143"/>
      <c r="F68" s="1">
        <f>(F61+F62+F63+F64+F67)/60</f>
        <v>3.25</v>
      </c>
      <c r="G68" s="116"/>
      <c r="H68" s="116">
        <f>H61+H62+H63</f>
        <v>0</v>
      </c>
      <c r="I68" s="116"/>
      <c r="J68" s="120"/>
      <c r="K68" s="4"/>
      <c r="L68" s="4"/>
      <c r="M68" s="4"/>
      <c r="N68" s="9"/>
    </row>
    <row r="69" spans="1:15" ht="15.75" thickBot="1">
      <c r="A69" s="2" t="s">
        <v>9</v>
      </c>
      <c r="B69" s="135" t="s">
        <v>337</v>
      </c>
      <c r="C69" s="136"/>
      <c r="D69" s="136"/>
      <c r="E69" s="137"/>
      <c r="F69" s="2" t="s">
        <v>11</v>
      </c>
      <c r="G69" s="2" t="s">
        <v>12</v>
      </c>
      <c r="H69" s="2" t="s">
        <v>13</v>
      </c>
      <c r="I69" s="2" t="s">
        <v>14</v>
      </c>
      <c r="J69" s="2" t="s">
        <v>15</v>
      </c>
      <c r="K69" s="2" t="s">
        <v>16</v>
      </c>
      <c r="L69" s="2" t="s">
        <v>17</v>
      </c>
      <c r="M69" s="2" t="s">
        <v>18</v>
      </c>
      <c r="N69" s="2" t="s">
        <v>19</v>
      </c>
      <c r="O69" s="35"/>
    </row>
    <row r="70" spans="1:15">
      <c r="A70" s="122"/>
      <c r="B70" s="147"/>
      <c r="C70" s="147"/>
      <c r="D70" s="147"/>
      <c r="E70" s="147"/>
      <c r="F70" s="70"/>
      <c r="G70" s="72"/>
      <c r="H70" s="116"/>
      <c r="I70" s="70"/>
      <c r="J70" s="76"/>
      <c r="K70" s="32"/>
      <c r="L70" s="32"/>
      <c r="M70" s="4"/>
      <c r="N70" s="9"/>
    </row>
    <row r="71" spans="1:15" ht="33.75">
      <c r="A71" s="122"/>
      <c r="B71" s="144" t="s">
        <v>323</v>
      </c>
      <c r="C71" s="144"/>
      <c r="D71" s="144"/>
      <c r="E71" s="144"/>
      <c r="F71" s="24">
        <v>70</v>
      </c>
      <c r="G71" s="89" t="s">
        <v>330</v>
      </c>
      <c r="H71" s="116"/>
      <c r="I71" s="70"/>
      <c r="J71" s="76"/>
      <c r="K71" s="92"/>
      <c r="L71" s="92"/>
      <c r="M71" s="92"/>
      <c r="N71" s="10"/>
    </row>
    <row r="72" spans="1:15" ht="22.5">
      <c r="A72" s="116"/>
      <c r="B72" s="144" t="s">
        <v>338</v>
      </c>
      <c r="C72" s="144"/>
      <c r="D72" s="144"/>
      <c r="E72" s="144"/>
      <c r="F72" s="24">
        <f>23+20+10+22+20</f>
        <v>95</v>
      </c>
      <c r="G72" s="62" t="s">
        <v>339</v>
      </c>
      <c r="H72" s="116">
        <f>J72-I72+1</f>
        <v>15</v>
      </c>
      <c r="I72" s="70">
        <v>1</v>
      </c>
      <c r="J72" s="80">
        <v>15</v>
      </c>
      <c r="K72" s="32" t="s">
        <v>23</v>
      </c>
      <c r="L72" s="32" t="s">
        <v>23</v>
      </c>
      <c r="M72" s="4"/>
      <c r="N72" s="10" t="s">
        <v>209</v>
      </c>
    </row>
    <row r="73" spans="1:15">
      <c r="A73" s="116"/>
      <c r="B73" s="125" t="s">
        <v>340</v>
      </c>
      <c r="C73" s="126"/>
      <c r="D73" s="126"/>
      <c r="E73" s="127"/>
      <c r="F73" s="70"/>
      <c r="G73" s="73"/>
      <c r="H73" s="24"/>
      <c r="I73" s="24"/>
      <c r="J73" s="77"/>
      <c r="K73" s="32"/>
      <c r="L73" s="32"/>
      <c r="M73" s="4"/>
      <c r="N73" s="42"/>
    </row>
    <row r="74" spans="1:15">
      <c r="A74" s="116"/>
      <c r="B74" s="125" t="s">
        <v>295</v>
      </c>
      <c r="C74" s="126"/>
      <c r="D74" s="126"/>
      <c r="E74" s="127"/>
      <c r="F74" s="94"/>
      <c r="G74" s="24"/>
      <c r="H74" s="24"/>
      <c r="I74" s="24"/>
      <c r="J74" s="77"/>
      <c r="K74" s="32"/>
      <c r="L74" s="32"/>
      <c r="M74" s="32"/>
      <c r="N74" s="9"/>
    </row>
    <row r="75" spans="1:15">
      <c r="A75" s="116"/>
      <c r="B75" s="125" t="s">
        <v>165</v>
      </c>
      <c r="C75" s="126"/>
      <c r="D75" s="126"/>
      <c r="E75" s="127"/>
      <c r="F75" s="24"/>
      <c r="G75" s="24"/>
      <c r="H75" s="24"/>
      <c r="I75" s="24"/>
      <c r="J75" s="77"/>
      <c r="K75" s="32"/>
      <c r="L75" s="32"/>
      <c r="M75" s="32"/>
      <c r="N75" s="9"/>
    </row>
    <row r="76" spans="1:15">
      <c r="A76" s="1">
        <f>(A70+A71+A72+A73+A74+A75)/60</f>
        <v>0</v>
      </c>
      <c r="B76" s="143" t="s">
        <v>27</v>
      </c>
      <c r="C76" s="143"/>
      <c r="D76" s="143"/>
      <c r="E76" s="143"/>
      <c r="F76" s="1">
        <f>(F70+F72+F73+F74+F75+F71)/60</f>
        <v>2.75</v>
      </c>
      <c r="G76" s="116"/>
      <c r="H76" s="116">
        <f>H70+H72+H73</f>
        <v>15</v>
      </c>
      <c r="I76" s="116"/>
      <c r="J76" s="120"/>
      <c r="K76" s="4"/>
      <c r="L76" s="4"/>
      <c r="M76" s="4"/>
      <c r="N76" s="9"/>
    </row>
    <row r="77" spans="1:15" ht="15.75" thickBot="1">
      <c r="A77" s="15">
        <f>(A9+A17+A28+A36+A50+A59+A68+A76)*60</f>
        <v>210</v>
      </c>
      <c r="E77" t="s">
        <v>71</v>
      </c>
      <c r="F77">
        <f>(F9+F17+F28+F36+F50+F59+F68+F76)/8</f>
        <v>3.9020833333333331</v>
      </c>
    </row>
    <row r="78" spans="1:15">
      <c r="A78" s="16"/>
      <c r="B78" s="146" t="s">
        <v>2</v>
      </c>
      <c r="C78" s="146"/>
      <c r="D78" s="146"/>
      <c r="E78" s="146"/>
    </row>
    <row r="79" spans="1:15">
      <c r="A79" s="17">
        <f>A5+A20+A43+A62</f>
        <v>30</v>
      </c>
      <c r="B79" s="142" t="s">
        <v>3</v>
      </c>
      <c r="C79" s="142"/>
      <c r="D79" s="142"/>
      <c r="E79" s="142"/>
      <c r="G79" t="s">
        <v>72</v>
      </c>
      <c r="H79" s="90">
        <f>F9+F17+F28+F36+F50+F59+F68+F76</f>
        <v>31.216666666666665</v>
      </c>
    </row>
    <row r="80" spans="1:15">
      <c r="A80" s="17">
        <f>A6+A14+A25+A32+A44+A55+A63+A73</f>
        <v>0</v>
      </c>
      <c r="B80" s="139" t="s">
        <v>73</v>
      </c>
      <c r="C80" s="140"/>
      <c r="D80" s="140"/>
      <c r="E80" s="141"/>
    </row>
    <row r="81" spans="1:5">
      <c r="A81" s="17">
        <f>A12+A31+A54+A72</f>
        <v>0</v>
      </c>
      <c r="B81" s="139" t="s">
        <v>74</v>
      </c>
      <c r="C81" s="140"/>
      <c r="D81" s="140"/>
      <c r="E81" s="141"/>
    </row>
    <row r="82" spans="1:5">
      <c r="A82" s="17">
        <f>A3+A11+A19+A30+A42+A52+A61+A70</f>
        <v>30</v>
      </c>
      <c r="B82" s="139" t="s">
        <v>75</v>
      </c>
      <c r="C82" s="140"/>
      <c r="D82" s="140"/>
      <c r="E82" s="141"/>
    </row>
    <row r="83" spans="1:5">
      <c r="A83" s="17"/>
      <c r="B83" s="139" t="s">
        <v>76</v>
      </c>
      <c r="C83" s="140"/>
      <c r="D83" s="140"/>
      <c r="E83" s="141"/>
    </row>
    <row r="84" spans="1:5" ht="15.75" thickBot="1">
      <c r="A84" s="18"/>
      <c r="B84" s="139" t="s">
        <v>8</v>
      </c>
      <c r="C84" s="140"/>
      <c r="D84" s="140"/>
      <c r="E84" s="141"/>
    </row>
    <row r="85" spans="1:5">
      <c r="A85" s="14">
        <f>A78+A79+A80+A81+A82+A83+A84</f>
        <v>60</v>
      </c>
      <c r="B85" s="138"/>
      <c r="C85" s="138"/>
      <c r="D85" s="138"/>
      <c r="E85" s="138"/>
    </row>
    <row r="86" spans="1:5">
      <c r="A86" s="14">
        <f>120*8+A85</f>
        <v>1020</v>
      </c>
      <c r="B86" s="138" t="s">
        <v>77</v>
      </c>
      <c r="C86" s="138"/>
      <c r="D86" s="138"/>
      <c r="E86" s="8"/>
    </row>
    <row r="87" spans="1:5">
      <c r="A87" s="14"/>
      <c r="B87" s="128"/>
      <c r="C87" s="128"/>
      <c r="D87" s="128"/>
    </row>
  </sheetData>
  <mergeCells count="105">
    <mergeCell ref="B84:E84"/>
    <mergeCell ref="B85:E85"/>
    <mergeCell ref="B86:D86"/>
    <mergeCell ref="B87:D87"/>
    <mergeCell ref="B78:E78"/>
    <mergeCell ref="B79:E79"/>
    <mergeCell ref="B80:E80"/>
    <mergeCell ref="B81:E81"/>
    <mergeCell ref="B82:E82"/>
    <mergeCell ref="B83:E83"/>
    <mergeCell ref="B71:E71"/>
    <mergeCell ref="B72:E72"/>
    <mergeCell ref="B73:E73"/>
    <mergeCell ref="B74:E74"/>
    <mergeCell ref="B75:E75"/>
    <mergeCell ref="B76:E76"/>
    <mergeCell ref="B63:E63"/>
    <mergeCell ref="B64:E64"/>
    <mergeCell ref="B67:E67"/>
    <mergeCell ref="B68:E68"/>
    <mergeCell ref="B69:E69"/>
    <mergeCell ref="B70:E70"/>
    <mergeCell ref="B66:E66"/>
    <mergeCell ref="B65:E65"/>
    <mergeCell ref="B57:E57"/>
    <mergeCell ref="B58:E58"/>
    <mergeCell ref="B59:E59"/>
    <mergeCell ref="B60:E60"/>
    <mergeCell ref="B61:E61"/>
    <mergeCell ref="B62:E62"/>
    <mergeCell ref="B50:E50"/>
    <mergeCell ref="B51:E51"/>
    <mergeCell ref="B52:E52"/>
    <mergeCell ref="B53:E53"/>
    <mergeCell ref="B54:E54"/>
    <mergeCell ref="B55:E55"/>
    <mergeCell ref="B56:E56"/>
    <mergeCell ref="B44:E44"/>
    <mergeCell ref="B45:E45"/>
    <mergeCell ref="B46:E46"/>
    <mergeCell ref="B47:E47"/>
    <mergeCell ref="B48:E48"/>
    <mergeCell ref="B49:E49"/>
    <mergeCell ref="B34:E34"/>
    <mergeCell ref="B35:E35"/>
    <mergeCell ref="B36:E36"/>
    <mergeCell ref="B41:E41"/>
    <mergeCell ref="B42:E42"/>
    <mergeCell ref="B43:E43"/>
    <mergeCell ref="B28:E28"/>
    <mergeCell ref="B29:E29"/>
    <mergeCell ref="B30:E30"/>
    <mergeCell ref="B31:E31"/>
    <mergeCell ref="B32:E32"/>
    <mergeCell ref="B33:E33"/>
    <mergeCell ref="B21:E21"/>
    <mergeCell ref="B22:E22"/>
    <mergeCell ref="B23:E23"/>
    <mergeCell ref="B25:E25"/>
    <mergeCell ref="B26:E26"/>
    <mergeCell ref="B27:E27"/>
    <mergeCell ref="B24:E24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87"/>
  <sheetViews>
    <sheetView topLeftCell="A52" zoomScaleNormal="100" workbookViewId="0" xr3:uid="{85D5C41F-068E-5C55-9968-509E7C2A5619}">
      <selection activeCell="B63" sqref="B63:J63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  <col min="19" max="19" width="13.5703125" customWidth="1"/>
  </cols>
  <sheetData>
    <row r="1" spans="1:29" ht="16.5" thickBot="1">
      <c r="A1" s="130" t="s">
        <v>341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342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33.75">
      <c r="A3" s="116"/>
      <c r="B3" s="144" t="s">
        <v>316</v>
      </c>
      <c r="C3" s="144"/>
      <c r="D3" s="144"/>
      <c r="E3" s="144"/>
      <c r="F3" s="122">
        <f>110+25</f>
        <v>135</v>
      </c>
      <c r="G3" s="60" t="s">
        <v>343</v>
      </c>
      <c r="H3" s="116"/>
      <c r="I3" s="116"/>
      <c r="J3" s="120"/>
      <c r="K3" s="93"/>
      <c r="L3" s="93"/>
      <c r="M3" s="93"/>
      <c r="N3" s="9" t="s">
        <v>344</v>
      </c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ht="33.75">
      <c r="A4" s="122"/>
      <c r="B4" s="144" t="s">
        <v>323</v>
      </c>
      <c r="C4" s="144"/>
      <c r="D4" s="144"/>
      <c r="E4" s="144"/>
      <c r="F4" s="116">
        <v>20</v>
      </c>
      <c r="G4" s="89" t="s">
        <v>343</v>
      </c>
      <c r="H4" s="116"/>
      <c r="I4" s="122"/>
      <c r="J4" s="120"/>
      <c r="K4" s="93"/>
      <c r="L4" s="93"/>
      <c r="M4" s="93"/>
      <c r="N4" s="44">
        <v>0.88194444444444453</v>
      </c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>
      <c r="A5" s="122"/>
      <c r="B5" s="129"/>
      <c r="C5" s="129"/>
      <c r="D5" s="129"/>
      <c r="E5" s="129"/>
      <c r="F5" s="122"/>
      <c r="G5" s="54"/>
      <c r="H5" s="116"/>
      <c r="I5" s="122"/>
      <c r="J5" s="3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>
      <c r="A6" s="116"/>
      <c r="B6" s="125" t="s">
        <v>345</v>
      </c>
      <c r="C6" s="126"/>
      <c r="D6" s="126"/>
      <c r="E6" s="127"/>
      <c r="F6" s="24">
        <v>15</v>
      </c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>
      <c r="A7" s="116"/>
      <c r="B7" s="125" t="s">
        <v>308</v>
      </c>
      <c r="C7" s="126"/>
      <c r="D7" s="126"/>
      <c r="E7" s="127"/>
      <c r="F7" s="94"/>
      <c r="G7" s="116"/>
      <c r="H7" s="116"/>
      <c r="I7" s="116"/>
      <c r="J7" s="120"/>
      <c r="K7" s="32"/>
      <c r="L7" s="32"/>
      <c r="M7" s="32"/>
      <c r="N7" s="9" t="s">
        <v>23</v>
      </c>
      <c r="P7" s="128"/>
      <c r="Q7" s="128"/>
      <c r="R7" s="128"/>
      <c r="S7" s="128"/>
      <c r="T7" s="128"/>
      <c r="U7" s="128"/>
      <c r="V7" s="128"/>
    </row>
    <row r="8" spans="1:29">
      <c r="A8" s="116"/>
      <c r="B8" s="125" t="s">
        <v>172</v>
      </c>
      <c r="C8" s="126"/>
      <c r="D8" s="126"/>
      <c r="E8" s="127"/>
      <c r="F8" s="94"/>
      <c r="G8" s="24"/>
      <c r="H8" s="116"/>
      <c r="I8" s="116"/>
      <c r="J8" s="120"/>
      <c r="K8" s="32"/>
      <c r="L8" s="32"/>
      <c r="M8" s="32"/>
      <c r="N8" s="9" t="s">
        <v>23</v>
      </c>
      <c r="R8" s="73" t="s">
        <v>346</v>
      </c>
    </row>
    <row r="9" spans="1:29" ht="15.75" thickBot="1">
      <c r="A9" s="1">
        <f>(A3+A5+A6+A7+A8+A4)/60</f>
        <v>0</v>
      </c>
      <c r="B9" s="155" t="s">
        <v>27</v>
      </c>
      <c r="C9" s="156"/>
      <c r="D9" s="156"/>
      <c r="E9" s="157"/>
      <c r="F9" s="1">
        <f>(F3+F5+F6+F7+F8+F4)/60</f>
        <v>2.8333333333333335</v>
      </c>
      <c r="G9" s="116"/>
      <c r="H9" s="116">
        <f>H3+H5+H6</f>
        <v>0</v>
      </c>
      <c r="I9" s="116"/>
      <c r="J9" s="120"/>
      <c r="K9" s="4"/>
      <c r="L9" s="4"/>
      <c r="M9" s="4"/>
      <c r="N9" s="36"/>
      <c r="R9" s="24" t="s">
        <v>347</v>
      </c>
    </row>
    <row r="10" spans="1:29" ht="15.75" thickBot="1">
      <c r="A10" s="2" t="s">
        <v>9</v>
      </c>
      <c r="B10" s="135" t="s">
        <v>348</v>
      </c>
      <c r="C10" s="136"/>
      <c r="D10" s="136"/>
      <c r="E10" s="137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  <c r="R10" s="24" t="s">
        <v>349</v>
      </c>
    </row>
    <row r="11" spans="1:29" ht="33.75">
      <c r="A11" s="122"/>
      <c r="B11" s="144" t="s">
        <v>323</v>
      </c>
      <c r="C11" s="144"/>
      <c r="D11" s="144"/>
      <c r="E11" s="144"/>
      <c r="F11" s="122">
        <v>75</v>
      </c>
      <c r="G11" s="89" t="s">
        <v>343</v>
      </c>
      <c r="H11" s="116"/>
      <c r="I11" s="122"/>
      <c r="J11" s="120"/>
      <c r="K11" s="92"/>
      <c r="L11" s="92"/>
      <c r="M11" s="92"/>
      <c r="N11" s="9"/>
      <c r="R11" s="119" t="s">
        <v>350</v>
      </c>
    </row>
    <row r="12" spans="1:29">
      <c r="A12" s="116"/>
      <c r="B12" s="144"/>
      <c r="C12" s="144"/>
      <c r="D12" s="144"/>
      <c r="E12" s="144"/>
      <c r="F12" s="116"/>
      <c r="G12" s="83"/>
      <c r="H12" s="116"/>
      <c r="I12" s="116"/>
      <c r="J12" s="120"/>
      <c r="K12" s="32"/>
      <c r="L12" s="32"/>
      <c r="M12" s="32"/>
      <c r="N12" s="10"/>
      <c r="Q12" s="23"/>
      <c r="R12" s="23"/>
    </row>
    <row r="13" spans="1:29">
      <c r="A13" s="116"/>
      <c r="B13" s="144"/>
      <c r="C13" s="144"/>
      <c r="D13" s="144"/>
      <c r="E13" s="144"/>
      <c r="F13" s="116"/>
      <c r="G13" s="13"/>
      <c r="H13" s="116"/>
      <c r="I13" s="122"/>
      <c r="J13" s="120"/>
      <c r="K13" s="32"/>
      <c r="L13" s="32"/>
      <c r="M13" s="32"/>
      <c r="N13" s="10"/>
      <c r="Q13" s="23"/>
      <c r="R13" s="23"/>
    </row>
    <row r="14" spans="1:29">
      <c r="A14" s="116"/>
      <c r="B14" s="125" t="s">
        <v>351</v>
      </c>
      <c r="C14" s="126"/>
      <c r="D14" s="126"/>
      <c r="E14" s="127"/>
      <c r="F14" s="57"/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>
      <c r="A15" s="116"/>
      <c r="B15" s="125" t="s">
        <v>352</v>
      </c>
      <c r="C15" s="126"/>
      <c r="D15" s="126"/>
      <c r="E15" s="127"/>
      <c r="F15" s="24">
        <f>45+30</f>
        <v>75</v>
      </c>
      <c r="G15" s="13"/>
      <c r="H15" s="116"/>
      <c r="I15" s="116"/>
      <c r="J15" s="120"/>
      <c r="K15" s="32"/>
      <c r="L15" s="32"/>
      <c r="M15" s="32"/>
      <c r="N15" s="9"/>
      <c r="Q15" s="23"/>
      <c r="R15" s="23"/>
    </row>
    <row r="16" spans="1:29">
      <c r="A16" s="116"/>
      <c r="B16" s="125" t="s">
        <v>353</v>
      </c>
      <c r="C16" s="126"/>
      <c r="D16" s="126"/>
      <c r="E16" s="127"/>
      <c r="F16" s="24">
        <f>5+15</f>
        <v>20</v>
      </c>
      <c r="G16" s="116"/>
      <c r="H16" s="116"/>
      <c r="I16" s="116"/>
      <c r="J16" s="120"/>
      <c r="K16" s="32"/>
      <c r="L16" s="32"/>
      <c r="M16" s="32"/>
      <c r="N16" s="9"/>
      <c r="Q16" s="23"/>
      <c r="R16" s="23"/>
    </row>
    <row r="17" spans="1:18" ht="15.75" thickBot="1">
      <c r="A17" s="1">
        <f>(A11+A12+A14+A15+A16)/60</f>
        <v>0</v>
      </c>
      <c r="B17" s="143" t="s">
        <v>27</v>
      </c>
      <c r="C17" s="143"/>
      <c r="D17" s="143"/>
      <c r="E17" s="143"/>
      <c r="F17" s="1">
        <f>(F11+F12+F14+F15+F16+F13)/60</f>
        <v>2.8333333333333335</v>
      </c>
      <c r="G17" s="116"/>
      <c r="H17" s="116">
        <f>H11+H12+H14</f>
        <v>0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>
      <c r="A18" s="2" t="s">
        <v>9</v>
      </c>
      <c r="B18" s="135" t="s">
        <v>354</v>
      </c>
      <c r="C18" s="136"/>
      <c r="D18" s="136"/>
      <c r="E18" s="137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 ht="33.75">
      <c r="A19" s="122"/>
      <c r="B19" s="144" t="s">
        <v>316</v>
      </c>
      <c r="C19" s="144"/>
      <c r="D19" s="144"/>
      <c r="E19" s="144"/>
      <c r="F19" s="122">
        <f>90+50</f>
        <v>140</v>
      </c>
      <c r="G19" s="60" t="s">
        <v>355</v>
      </c>
      <c r="H19" s="116"/>
      <c r="I19" s="122"/>
      <c r="J19" s="80"/>
      <c r="K19" s="92"/>
      <c r="L19" s="92"/>
      <c r="M19" s="92"/>
      <c r="N19" s="9" t="s">
        <v>356</v>
      </c>
      <c r="Q19" s="23"/>
      <c r="R19" s="23"/>
    </row>
    <row r="20" spans="1:18">
      <c r="A20" s="116"/>
      <c r="B20" s="129" t="s">
        <v>357</v>
      </c>
      <c r="C20" s="129"/>
      <c r="D20" s="129"/>
      <c r="E20" s="129"/>
      <c r="F20" s="116">
        <v>70</v>
      </c>
      <c r="G20" s="71" t="s">
        <v>358</v>
      </c>
      <c r="H20" s="116">
        <f>J20-I20+1</f>
        <v>8</v>
      </c>
      <c r="I20" s="70">
        <v>1</v>
      </c>
      <c r="J20" s="76">
        <v>8</v>
      </c>
      <c r="K20" s="4" t="s">
        <v>23</v>
      </c>
      <c r="L20" s="4" t="s">
        <v>23</v>
      </c>
      <c r="M20" s="4"/>
      <c r="N20" s="10" t="s">
        <v>359</v>
      </c>
      <c r="Q20" s="23"/>
      <c r="R20" s="23"/>
    </row>
    <row r="21" spans="1:18" ht="45">
      <c r="A21" s="122"/>
      <c r="B21" s="129" t="s">
        <v>221</v>
      </c>
      <c r="C21" s="129"/>
      <c r="D21" s="129"/>
      <c r="E21" s="129"/>
      <c r="F21" s="70">
        <v>65</v>
      </c>
      <c r="G21" s="72" t="s">
        <v>222</v>
      </c>
      <c r="H21" s="116">
        <f>J21-I21+1</f>
        <v>8</v>
      </c>
      <c r="I21" s="70">
        <v>38</v>
      </c>
      <c r="J21" s="76">
        <v>45</v>
      </c>
      <c r="K21" s="32" t="s">
        <v>23</v>
      </c>
      <c r="L21" s="32" t="s">
        <v>23</v>
      </c>
      <c r="M21" s="32"/>
      <c r="N21" s="34" t="s">
        <v>360</v>
      </c>
      <c r="Q21" s="23"/>
      <c r="R21" s="23"/>
    </row>
    <row r="22" spans="1:18">
      <c r="A22" s="122"/>
      <c r="B22" s="129"/>
      <c r="C22" s="129"/>
      <c r="D22" s="129"/>
      <c r="E22" s="129"/>
      <c r="F22" s="122"/>
      <c r="G22" s="72"/>
      <c r="H22" s="116"/>
      <c r="I22" s="122"/>
      <c r="J22" s="3"/>
      <c r="K22" s="32"/>
      <c r="L22" s="32"/>
      <c r="M22" s="32"/>
      <c r="N22" s="34"/>
      <c r="Q22" s="23"/>
      <c r="R22" s="23"/>
    </row>
    <row r="23" spans="1:18">
      <c r="A23" s="122"/>
      <c r="B23" s="129"/>
      <c r="C23" s="129"/>
      <c r="D23" s="129"/>
      <c r="E23" s="129"/>
      <c r="F23" s="122"/>
      <c r="G23" s="72"/>
      <c r="H23" s="116"/>
      <c r="I23" s="122"/>
      <c r="J23" s="80"/>
      <c r="K23" s="32"/>
      <c r="L23" s="32"/>
      <c r="M23" s="32"/>
      <c r="N23" s="10"/>
      <c r="Q23" s="23"/>
      <c r="R23" s="23"/>
    </row>
    <row r="24" spans="1:18">
      <c r="A24" s="116"/>
      <c r="B24" s="125" t="s">
        <v>361</v>
      </c>
      <c r="C24" s="126"/>
      <c r="D24" s="126"/>
      <c r="E24" s="127"/>
      <c r="F24" s="94"/>
      <c r="G24" s="86"/>
      <c r="H24" s="116"/>
      <c r="I24" s="116"/>
      <c r="J24" s="120"/>
      <c r="K24" s="33"/>
      <c r="L24" s="33"/>
      <c r="M24" s="33"/>
      <c r="N24" s="10" t="s">
        <v>23</v>
      </c>
      <c r="Q24" s="23"/>
      <c r="R24" s="23"/>
    </row>
    <row r="25" spans="1:18">
      <c r="A25" s="116"/>
      <c r="B25" s="125" t="s">
        <v>321</v>
      </c>
      <c r="C25" s="126"/>
      <c r="D25" s="126"/>
      <c r="E25" s="127"/>
      <c r="F25" s="94"/>
      <c r="G25" s="116"/>
      <c r="H25" s="116"/>
      <c r="I25" s="116"/>
      <c r="J25" s="120"/>
      <c r="K25" s="32"/>
      <c r="L25" s="32"/>
      <c r="M25" s="32"/>
      <c r="N25" s="9" t="s">
        <v>23</v>
      </c>
      <c r="Q25" s="23"/>
      <c r="R25" s="23"/>
    </row>
    <row r="26" spans="1:18">
      <c r="A26" s="116"/>
      <c r="B26" s="125" t="s">
        <v>362</v>
      </c>
      <c r="C26" s="126"/>
      <c r="D26" s="126"/>
      <c r="E26" s="127"/>
      <c r="F26" s="24"/>
      <c r="G26" s="116"/>
      <c r="H26" s="116"/>
      <c r="I26" s="116"/>
      <c r="J26" s="120"/>
      <c r="K26" s="32"/>
      <c r="L26" s="32"/>
      <c r="M26" s="32"/>
      <c r="N26" s="9"/>
      <c r="Q26" s="23"/>
      <c r="R26" s="23"/>
    </row>
    <row r="27" spans="1:18" ht="15.75" thickBot="1">
      <c r="A27" s="1">
        <f>(A19+A21+A24+A25+A26+A20)/60</f>
        <v>0</v>
      </c>
      <c r="B27" s="143" t="s">
        <v>27</v>
      </c>
      <c r="C27" s="143"/>
      <c r="D27" s="143"/>
      <c r="E27" s="143"/>
      <c r="F27" s="1">
        <f>(F19+F21+F24+F25+F26+F20+F22+F23)/60</f>
        <v>4.583333333333333</v>
      </c>
      <c r="G27" s="116"/>
      <c r="H27" s="116">
        <f>H19+H21+H24</f>
        <v>8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>
      <c r="A28" s="2" t="s">
        <v>9</v>
      </c>
      <c r="B28" s="135" t="s">
        <v>363</v>
      </c>
      <c r="C28" s="136"/>
      <c r="D28" s="136"/>
      <c r="E28" s="137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45">
      <c r="A29" s="122"/>
      <c r="B29" s="129" t="s">
        <v>221</v>
      </c>
      <c r="C29" s="129"/>
      <c r="D29" s="129"/>
      <c r="E29" s="129"/>
      <c r="F29" s="70">
        <v>100</v>
      </c>
      <c r="G29" s="72" t="s">
        <v>222</v>
      </c>
      <c r="H29" s="116">
        <f>J29-I29+1</f>
        <v>26</v>
      </c>
      <c r="I29" s="70">
        <v>46</v>
      </c>
      <c r="J29" s="76">
        <v>71</v>
      </c>
      <c r="K29" s="32" t="s">
        <v>23</v>
      </c>
      <c r="L29" s="32" t="s">
        <v>23</v>
      </c>
      <c r="M29" s="32"/>
      <c r="N29" s="10" t="s">
        <v>263</v>
      </c>
    </row>
    <row r="30" spans="1:18">
      <c r="A30" s="116"/>
      <c r="B30" s="129" t="s">
        <v>357</v>
      </c>
      <c r="C30" s="129"/>
      <c r="D30" s="129"/>
      <c r="E30" s="129"/>
      <c r="F30" s="116">
        <v>50</v>
      </c>
      <c r="G30" s="85" t="s">
        <v>358</v>
      </c>
      <c r="H30" s="116">
        <f>J30-I30+1</f>
        <v>6</v>
      </c>
      <c r="I30" s="70">
        <v>9</v>
      </c>
      <c r="J30" s="76">
        <v>14</v>
      </c>
      <c r="K30" s="32" t="s">
        <v>23</v>
      </c>
      <c r="L30" s="32" t="s">
        <v>23</v>
      </c>
      <c r="M30" s="32"/>
      <c r="N30" s="10" t="s">
        <v>263</v>
      </c>
    </row>
    <row r="31" spans="1:18">
      <c r="A31" s="122"/>
      <c r="B31" s="152"/>
      <c r="C31" s="153"/>
      <c r="D31" s="153"/>
      <c r="E31" s="154"/>
      <c r="F31" s="122"/>
      <c r="G31" s="72"/>
      <c r="H31" s="116"/>
      <c r="I31" s="122"/>
      <c r="J31" s="120"/>
      <c r="K31" s="32"/>
      <c r="L31" s="32"/>
      <c r="M31" s="32"/>
      <c r="N31" s="84"/>
    </row>
    <row r="32" spans="1:18">
      <c r="A32" s="116"/>
      <c r="B32" s="125" t="s">
        <v>364</v>
      </c>
      <c r="C32" s="126"/>
      <c r="D32" s="126"/>
      <c r="E32" s="127"/>
      <c r="F32" s="24">
        <f>30+20</f>
        <v>50</v>
      </c>
      <c r="G32" s="74"/>
      <c r="H32" s="116"/>
      <c r="I32" s="116"/>
      <c r="J32" s="120"/>
      <c r="K32" s="4"/>
      <c r="L32" s="4"/>
      <c r="M32" s="4"/>
      <c r="N32" s="42" t="s">
        <v>23</v>
      </c>
    </row>
    <row r="33" spans="1:15">
      <c r="A33" s="116"/>
      <c r="B33" s="125" t="s">
        <v>328</v>
      </c>
      <c r="C33" s="126"/>
      <c r="D33" s="126"/>
      <c r="E33" s="127"/>
      <c r="F33" s="94"/>
      <c r="G33" s="24"/>
      <c r="H33" s="116"/>
      <c r="I33" s="116"/>
      <c r="J33" s="120"/>
      <c r="K33" s="32"/>
      <c r="L33" s="32"/>
      <c r="M33" s="32"/>
      <c r="N33" s="9" t="s">
        <v>23</v>
      </c>
    </row>
    <row r="34" spans="1:15">
      <c r="A34" s="116"/>
      <c r="B34" s="125" t="s">
        <v>184</v>
      </c>
      <c r="C34" s="126"/>
      <c r="D34" s="126"/>
      <c r="E34" s="127"/>
      <c r="F34" s="94"/>
      <c r="G34" s="24"/>
      <c r="H34" s="116"/>
      <c r="I34" s="116"/>
      <c r="J34" s="120"/>
      <c r="K34" s="32"/>
      <c r="L34" s="32"/>
      <c r="M34" s="32"/>
      <c r="N34" s="9" t="s">
        <v>23</v>
      </c>
    </row>
    <row r="35" spans="1:15">
      <c r="A35" s="1">
        <f>(A29+A30+A31+A33+A34+A32)/60</f>
        <v>0</v>
      </c>
      <c r="B35" s="143" t="s">
        <v>27</v>
      </c>
      <c r="C35" s="143"/>
      <c r="D35" s="143"/>
      <c r="E35" s="143"/>
      <c r="F35" s="1">
        <f>(F29+F30+F31+F33+F34+F32)/60</f>
        <v>3.3333333333333335</v>
      </c>
      <c r="G35" s="116"/>
      <c r="H35" s="116">
        <f>H29+H30+H31</f>
        <v>32</v>
      </c>
      <c r="I35" s="116"/>
      <c r="J35" s="120"/>
      <c r="K35" s="32"/>
      <c r="L35" s="32"/>
      <c r="M35" s="32"/>
      <c r="N35" s="9"/>
    </row>
    <row r="36" spans="1:15">
      <c r="A36" s="5"/>
      <c r="B36" s="6"/>
      <c r="C36" s="6"/>
      <c r="D36" s="6"/>
      <c r="E36" s="6" t="s">
        <v>43</v>
      </c>
      <c r="F36" s="5">
        <f>(F9+F17+F27+F35)/4</f>
        <v>3.3958333333333335</v>
      </c>
      <c r="G36" s="6"/>
      <c r="H36" s="6"/>
      <c r="I36" s="6"/>
      <c r="J36" s="6"/>
      <c r="K36" s="8"/>
      <c r="L36" s="8"/>
      <c r="M36" s="8"/>
      <c r="N36" s="8"/>
    </row>
    <row r="37" spans="1:15">
      <c r="A37" s="5"/>
      <c r="B37" s="6"/>
      <c r="C37" s="6"/>
      <c r="D37" s="6"/>
      <c r="E37" s="6"/>
      <c r="F37" s="5"/>
      <c r="G37" s="6"/>
      <c r="H37" s="6"/>
      <c r="I37" s="6"/>
      <c r="J37" s="6"/>
      <c r="K37" s="8"/>
      <c r="L37" s="8"/>
      <c r="M37" s="8"/>
      <c r="N37" s="8"/>
    </row>
    <row r="38" spans="1:15">
      <c r="A38" s="5"/>
      <c r="B38" s="6"/>
      <c r="C38" s="6"/>
      <c r="D38" s="6"/>
      <c r="E38" s="6"/>
      <c r="F38" s="5"/>
      <c r="G38" s="6"/>
      <c r="H38" s="6"/>
      <c r="I38" s="6"/>
      <c r="J38" s="6"/>
      <c r="K38" s="8"/>
      <c r="L38" s="8"/>
      <c r="M38" s="8"/>
      <c r="N38" s="8"/>
    </row>
    <row r="39" spans="1:15" ht="15.75" thickBot="1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 ht="15.75" thickBot="1">
      <c r="A40" s="2" t="s">
        <v>9</v>
      </c>
      <c r="B40" s="135" t="s">
        <v>365</v>
      </c>
      <c r="C40" s="136"/>
      <c r="D40" s="136"/>
      <c r="E40" s="137"/>
      <c r="F40" s="2" t="s">
        <v>11</v>
      </c>
      <c r="G40" s="2" t="s">
        <v>12</v>
      </c>
      <c r="H40" s="2" t="s">
        <v>13</v>
      </c>
      <c r="I40" s="2" t="s">
        <v>14</v>
      </c>
      <c r="J40" s="117" t="s">
        <v>15</v>
      </c>
      <c r="K40" s="2" t="s">
        <v>16</v>
      </c>
      <c r="L40" s="2" t="s">
        <v>17</v>
      </c>
      <c r="M40" s="2" t="s">
        <v>18</v>
      </c>
      <c r="N40" s="2" t="s">
        <v>19</v>
      </c>
      <c r="O40" s="35"/>
    </row>
    <row r="41" spans="1:15" ht="45">
      <c r="A41" s="3"/>
      <c r="B41" s="129" t="s">
        <v>221</v>
      </c>
      <c r="C41" s="129"/>
      <c r="D41" s="129"/>
      <c r="E41" s="129"/>
      <c r="F41" s="70">
        <f>15+40+20</f>
        <v>75</v>
      </c>
      <c r="G41" s="72" t="s">
        <v>222</v>
      </c>
      <c r="H41" s="116">
        <f>J41-I41+1</f>
        <v>18</v>
      </c>
      <c r="I41" s="70">
        <v>72</v>
      </c>
      <c r="J41" s="76">
        <v>89</v>
      </c>
      <c r="K41" s="32" t="s">
        <v>23</v>
      </c>
      <c r="L41" s="32" t="s">
        <v>23</v>
      </c>
      <c r="M41" s="32"/>
      <c r="N41" s="9"/>
    </row>
    <row r="42" spans="1:15" ht="22.5">
      <c r="A42" s="122"/>
      <c r="B42" s="129" t="s">
        <v>246</v>
      </c>
      <c r="C42" s="129"/>
      <c r="D42" s="129"/>
      <c r="E42" s="129"/>
      <c r="F42" s="70">
        <v>45</v>
      </c>
      <c r="G42" s="62" t="s">
        <v>366</v>
      </c>
      <c r="H42" s="116">
        <f>J42-I42+1</f>
        <v>4</v>
      </c>
      <c r="I42" s="70">
        <v>1</v>
      </c>
      <c r="J42" s="76">
        <v>4</v>
      </c>
      <c r="K42" s="32" t="s">
        <v>23</v>
      </c>
      <c r="L42" s="32" t="s">
        <v>23</v>
      </c>
      <c r="M42" s="32"/>
      <c r="N42" s="10"/>
    </row>
    <row r="43" spans="1:15" ht="22.5">
      <c r="A43" s="122"/>
      <c r="B43" s="144" t="s">
        <v>338</v>
      </c>
      <c r="C43" s="144"/>
      <c r="D43" s="144"/>
      <c r="E43" s="144"/>
      <c r="F43" s="24">
        <v>90</v>
      </c>
      <c r="G43" s="62" t="s">
        <v>367</v>
      </c>
      <c r="H43" s="116">
        <f>J43-I43+1</f>
        <v>22</v>
      </c>
      <c r="I43" s="70">
        <v>1</v>
      </c>
      <c r="J43" s="80">
        <v>22</v>
      </c>
      <c r="K43" s="32" t="s">
        <v>23</v>
      </c>
      <c r="L43" s="32" t="s">
        <v>23</v>
      </c>
      <c r="M43" s="32"/>
      <c r="N43" s="10"/>
    </row>
    <row r="44" spans="1:15">
      <c r="A44" s="122"/>
      <c r="B44" s="129"/>
      <c r="C44" s="129"/>
      <c r="D44" s="129"/>
      <c r="E44" s="129"/>
      <c r="F44" s="70"/>
      <c r="G44" s="72"/>
      <c r="H44" s="116"/>
      <c r="I44" s="70"/>
      <c r="J44" s="76"/>
      <c r="K44" s="32"/>
      <c r="L44" s="32"/>
      <c r="M44" s="32"/>
      <c r="N44" s="10"/>
    </row>
    <row r="45" spans="1:15">
      <c r="A45" s="122"/>
      <c r="B45" s="152"/>
      <c r="C45" s="153"/>
      <c r="D45" s="153"/>
      <c r="E45" s="154"/>
      <c r="F45" s="122"/>
      <c r="G45" s="72"/>
      <c r="H45" s="116"/>
      <c r="I45" s="70"/>
      <c r="J45" s="76"/>
      <c r="K45" s="32"/>
      <c r="L45" s="32"/>
      <c r="M45" s="32"/>
      <c r="N45" s="84"/>
    </row>
    <row r="46" spans="1:15">
      <c r="A46" s="122"/>
      <c r="B46" s="125" t="s">
        <v>368</v>
      </c>
      <c r="C46" s="126"/>
      <c r="D46" s="126"/>
      <c r="E46" s="127"/>
      <c r="F46" s="70">
        <f>30+30</f>
        <v>60</v>
      </c>
      <c r="G46" s="71"/>
      <c r="H46" s="24"/>
      <c r="I46" s="70"/>
      <c r="J46" s="76"/>
      <c r="K46" s="32"/>
      <c r="L46" s="32"/>
      <c r="M46" s="32"/>
      <c r="N46" s="10" t="s">
        <v>23</v>
      </c>
    </row>
    <row r="47" spans="1:15">
      <c r="A47" s="116"/>
      <c r="B47" s="125" t="s">
        <v>336</v>
      </c>
      <c r="C47" s="126"/>
      <c r="D47" s="126"/>
      <c r="E47" s="127"/>
      <c r="F47" s="24"/>
      <c r="G47" s="24"/>
      <c r="H47" s="24"/>
      <c r="I47" s="24"/>
      <c r="J47" s="77"/>
      <c r="K47" s="32"/>
      <c r="L47" s="32"/>
      <c r="M47" s="32"/>
      <c r="N47" s="9"/>
    </row>
    <row r="48" spans="1:15">
      <c r="A48" s="116"/>
      <c r="B48" s="125" t="s">
        <v>188</v>
      </c>
      <c r="C48" s="126"/>
      <c r="D48" s="126"/>
      <c r="E48" s="127"/>
      <c r="F48" s="24"/>
      <c r="G48" s="24"/>
      <c r="H48" s="24"/>
      <c r="I48" s="24"/>
      <c r="J48" s="77"/>
      <c r="K48" s="32"/>
      <c r="L48" s="32"/>
      <c r="M48" s="32"/>
      <c r="N48" s="9"/>
    </row>
    <row r="49" spans="1:19" ht="15.75" thickBot="1">
      <c r="A49" s="1">
        <f>(A41+A42+A43+A47+A48+A46+A44)/60</f>
        <v>0</v>
      </c>
      <c r="B49" s="143" t="s">
        <v>27</v>
      </c>
      <c r="C49" s="143"/>
      <c r="D49" s="143"/>
      <c r="E49" s="143"/>
      <c r="F49" s="1">
        <f>(F41+F42+F43+F47+F48+F46+F44+F45)/60</f>
        <v>4.5</v>
      </c>
      <c r="G49" s="116"/>
      <c r="H49" s="116">
        <f>H41+H42+H43</f>
        <v>44</v>
      </c>
      <c r="I49" s="116"/>
      <c r="J49" s="120"/>
      <c r="K49" s="4"/>
      <c r="L49" s="4"/>
      <c r="M49" s="4"/>
      <c r="N49" s="9"/>
    </row>
    <row r="50" spans="1:19" ht="15.75" thickBot="1">
      <c r="A50" s="2" t="s">
        <v>9</v>
      </c>
      <c r="B50" s="135" t="s">
        <v>369</v>
      </c>
      <c r="C50" s="136"/>
      <c r="D50" s="136"/>
      <c r="E50" s="137"/>
      <c r="F50" s="2" t="s">
        <v>11</v>
      </c>
      <c r="G50" s="2" t="s">
        <v>12</v>
      </c>
      <c r="H50" s="2" t="s">
        <v>13</v>
      </c>
      <c r="I50" s="2" t="s">
        <v>14</v>
      </c>
      <c r="J50" s="2" t="s">
        <v>15</v>
      </c>
      <c r="K50" s="2" t="s">
        <v>16</v>
      </c>
      <c r="L50" s="2" t="s">
        <v>17</v>
      </c>
      <c r="M50" s="2" t="s">
        <v>18</v>
      </c>
      <c r="N50" s="2" t="s">
        <v>19</v>
      </c>
    </row>
    <row r="51" spans="1:19" ht="45">
      <c r="A51" s="116"/>
      <c r="B51" s="129" t="s">
        <v>221</v>
      </c>
      <c r="C51" s="129"/>
      <c r="D51" s="129"/>
      <c r="E51" s="129"/>
      <c r="F51" s="70">
        <v>80</v>
      </c>
      <c r="G51" s="72" t="s">
        <v>222</v>
      </c>
      <c r="H51" s="116">
        <f>J51-I51+1</f>
        <v>13</v>
      </c>
      <c r="I51" s="70">
        <v>90</v>
      </c>
      <c r="J51" s="76">
        <v>102</v>
      </c>
      <c r="K51" s="32" t="s">
        <v>23</v>
      </c>
      <c r="L51" s="32" t="s">
        <v>23</v>
      </c>
      <c r="M51" s="32"/>
      <c r="N51" s="56"/>
    </row>
    <row r="52" spans="1:19" ht="22.5">
      <c r="A52" s="122"/>
      <c r="B52" s="125" t="s">
        <v>370</v>
      </c>
      <c r="C52" s="126"/>
      <c r="D52" s="126"/>
      <c r="E52" s="127"/>
      <c r="F52" s="24">
        <f>20+35</f>
        <v>55</v>
      </c>
      <c r="G52" s="62" t="s">
        <v>371</v>
      </c>
      <c r="H52" s="116">
        <f>J52-I52+1</f>
        <v>4</v>
      </c>
      <c r="I52" s="70">
        <v>1</v>
      </c>
      <c r="J52" s="80">
        <v>4</v>
      </c>
      <c r="K52" s="32"/>
      <c r="L52" s="32" t="s">
        <v>23</v>
      </c>
      <c r="M52" s="32"/>
      <c r="N52" s="10"/>
    </row>
    <row r="53" spans="1:19" ht="22.5">
      <c r="A53" s="116"/>
      <c r="B53" s="125" t="s">
        <v>372</v>
      </c>
      <c r="C53" s="126"/>
      <c r="D53" s="126"/>
      <c r="E53" s="127"/>
      <c r="F53" s="24">
        <f>50+17</f>
        <v>67</v>
      </c>
      <c r="G53" s="62" t="s">
        <v>373</v>
      </c>
      <c r="H53" s="116">
        <f>J53-I53+1</f>
        <v>11</v>
      </c>
      <c r="I53" s="70">
        <v>1</v>
      </c>
      <c r="J53" s="80">
        <v>11</v>
      </c>
      <c r="K53" s="32"/>
      <c r="L53" s="32" t="s">
        <v>23</v>
      </c>
      <c r="M53" s="32"/>
      <c r="N53" s="10"/>
    </row>
    <row r="54" spans="1:19" ht="33.75">
      <c r="A54" s="116"/>
      <c r="B54" s="144" t="s">
        <v>316</v>
      </c>
      <c r="C54" s="144"/>
      <c r="D54" s="144"/>
      <c r="E54" s="144"/>
      <c r="F54" s="24">
        <f>130+30</f>
        <v>160</v>
      </c>
      <c r="G54" s="60" t="s">
        <v>374</v>
      </c>
      <c r="H54" s="116"/>
      <c r="I54" s="70"/>
      <c r="J54" s="80"/>
      <c r="K54" s="95"/>
      <c r="L54" s="95"/>
      <c r="M54" s="95"/>
      <c r="N54" s="9" t="s">
        <v>375</v>
      </c>
    </row>
    <row r="55" spans="1:19" ht="22.5">
      <c r="A55" s="116"/>
      <c r="B55" s="125" t="s">
        <v>372</v>
      </c>
      <c r="C55" s="126"/>
      <c r="D55" s="126"/>
      <c r="E55" s="127"/>
      <c r="F55" s="24">
        <v>30</v>
      </c>
      <c r="G55" s="62" t="s">
        <v>376</v>
      </c>
      <c r="H55" s="116">
        <f>J55-I55+1</f>
        <v>4</v>
      </c>
      <c r="I55" s="70">
        <v>1</v>
      </c>
      <c r="J55" s="80">
        <v>4</v>
      </c>
      <c r="K55" s="32" t="s">
        <v>23</v>
      </c>
      <c r="L55" s="32" t="s">
        <v>23</v>
      </c>
      <c r="M55" s="32"/>
      <c r="N55" s="9" t="s">
        <v>263</v>
      </c>
    </row>
    <row r="56" spans="1:19">
      <c r="A56" s="116"/>
      <c r="B56" s="125" t="s">
        <v>377</v>
      </c>
      <c r="C56" s="126"/>
      <c r="D56" s="126"/>
      <c r="E56" s="127"/>
      <c r="F56" s="24">
        <f>25+20+30</f>
        <v>75</v>
      </c>
      <c r="G56" s="72"/>
      <c r="H56" s="116"/>
      <c r="I56" s="70"/>
      <c r="J56" s="80"/>
      <c r="K56" s="32"/>
      <c r="L56" s="32"/>
      <c r="M56" s="32"/>
      <c r="N56" s="9" t="s">
        <v>23</v>
      </c>
    </row>
    <row r="57" spans="1:19">
      <c r="A57" s="116"/>
      <c r="B57" s="125" t="s">
        <v>340</v>
      </c>
      <c r="C57" s="126"/>
      <c r="D57" s="126"/>
      <c r="E57" s="127"/>
      <c r="F57" s="24"/>
      <c r="G57" s="72"/>
      <c r="H57" s="116"/>
      <c r="I57" s="70"/>
      <c r="J57" s="80"/>
      <c r="K57" s="32"/>
      <c r="L57" s="32"/>
      <c r="M57" s="32"/>
      <c r="N57" s="9"/>
    </row>
    <row r="58" spans="1:19">
      <c r="A58" s="116"/>
      <c r="B58" s="125" t="s">
        <v>191</v>
      </c>
      <c r="C58" s="126"/>
      <c r="D58" s="126"/>
      <c r="E58" s="127"/>
      <c r="F58" s="94"/>
      <c r="G58" s="72"/>
      <c r="H58" s="116"/>
      <c r="I58" s="70"/>
      <c r="J58" s="80"/>
      <c r="K58" s="32"/>
      <c r="L58" s="32"/>
      <c r="M58" s="32"/>
      <c r="N58" s="9" t="s">
        <v>23</v>
      </c>
    </row>
    <row r="59" spans="1:19" ht="15.75" thickBot="1">
      <c r="A59" s="1">
        <f>(A51+A53+A54+A55)/60</f>
        <v>0</v>
      </c>
      <c r="B59" s="143" t="s">
        <v>27</v>
      </c>
      <c r="C59" s="143"/>
      <c r="D59" s="143"/>
      <c r="E59" s="143"/>
      <c r="F59" s="1">
        <f>(F51+F53+F54+F55+F52+F56+F57+F58)/60</f>
        <v>7.7833333333333332</v>
      </c>
      <c r="G59" s="116"/>
      <c r="H59" s="116">
        <f>H51+H53+H54</f>
        <v>24</v>
      </c>
      <c r="I59" s="116"/>
      <c r="J59" s="120"/>
      <c r="K59" s="4"/>
      <c r="L59" s="4"/>
      <c r="M59" s="4"/>
      <c r="N59" s="9"/>
    </row>
    <row r="60" spans="1:19" ht="15.75" thickBot="1">
      <c r="A60" s="2" t="s">
        <v>9</v>
      </c>
      <c r="B60" s="135" t="s">
        <v>378</v>
      </c>
      <c r="C60" s="136"/>
      <c r="D60" s="136"/>
      <c r="E60" s="137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9" ht="33.75">
      <c r="A61" s="122"/>
      <c r="B61" s="144" t="s">
        <v>323</v>
      </c>
      <c r="C61" s="144"/>
      <c r="D61" s="144"/>
      <c r="E61" s="144"/>
      <c r="F61" s="122">
        <v>135</v>
      </c>
      <c r="G61" s="89" t="s">
        <v>355</v>
      </c>
      <c r="H61" s="24"/>
      <c r="I61" s="70"/>
      <c r="J61" s="76"/>
      <c r="K61" s="92"/>
      <c r="L61" s="92"/>
      <c r="M61" s="92"/>
      <c r="N61" s="42"/>
    </row>
    <row r="62" spans="1:19" ht="33.75">
      <c r="A62" s="116"/>
      <c r="B62" s="144" t="s">
        <v>323</v>
      </c>
      <c r="C62" s="144"/>
      <c r="D62" s="144"/>
      <c r="E62" s="144"/>
      <c r="F62" s="24">
        <v>70</v>
      </c>
      <c r="G62" s="89" t="s">
        <v>374</v>
      </c>
      <c r="H62" s="24"/>
      <c r="I62" s="24"/>
      <c r="J62" s="77"/>
      <c r="K62" s="92"/>
      <c r="L62" s="92"/>
      <c r="M62" s="92"/>
      <c r="N62" s="10"/>
    </row>
    <row r="63" spans="1:19" ht="33.75">
      <c r="A63" s="116"/>
      <c r="B63" s="129" t="s">
        <v>293</v>
      </c>
      <c r="C63" s="129"/>
      <c r="D63" s="129"/>
      <c r="E63" s="129"/>
      <c r="F63" s="24">
        <v>60</v>
      </c>
      <c r="G63" s="72" t="s">
        <v>379</v>
      </c>
      <c r="H63" s="116">
        <f>J63-I63+1</f>
        <v>19</v>
      </c>
      <c r="I63" s="70">
        <v>1</v>
      </c>
      <c r="J63" s="80">
        <v>19</v>
      </c>
      <c r="K63" s="32" t="s">
        <v>23</v>
      </c>
      <c r="L63" s="32" t="s">
        <v>23</v>
      </c>
      <c r="M63" s="32"/>
      <c r="N63" s="10"/>
    </row>
    <row r="64" spans="1:19">
      <c r="A64" s="116"/>
      <c r="B64" s="183" t="s">
        <v>380</v>
      </c>
      <c r="C64" s="184"/>
      <c r="D64" s="184"/>
      <c r="E64" s="185"/>
      <c r="F64" s="24">
        <v>60</v>
      </c>
      <c r="G64" s="72" t="s">
        <v>140</v>
      </c>
      <c r="H64" s="116"/>
      <c r="I64" s="70"/>
      <c r="J64" s="80"/>
      <c r="K64" s="92"/>
      <c r="L64" s="92"/>
      <c r="M64" s="92"/>
      <c r="N64" s="10"/>
      <c r="P64" s="186" t="s">
        <v>381</v>
      </c>
      <c r="Q64" s="186"/>
      <c r="R64" s="186"/>
      <c r="S64" s="186"/>
    </row>
    <row r="65" spans="1:15">
      <c r="A65" s="116"/>
      <c r="B65" s="125" t="s">
        <v>382</v>
      </c>
      <c r="C65" s="126"/>
      <c r="D65" s="126"/>
      <c r="E65" s="127"/>
      <c r="F65" s="24">
        <f>30+30</f>
        <v>60</v>
      </c>
      <c r="G65" s="24"/>
      <c r="H65" s="24"/>
      <c r="I65" s="24"/>
      <c r="J65" s="77"/>
      <c r="K65" s="32"/>
      <c r="L65" s="32"/>
      <c r="M65" s="32"/>
      <c r="N65" s="9"/>
    </row>
    <row r="66" spans="1:15">
      <c r="A66" s="116"/>
      <c r="B66" s="125" t="s">
        <v>383</v>
      </c>
      <c r="C66" s="126"/>
      <c r="D66" s="126"/>
      <c r="E66" s="127"/>
      <c r="F66" s="24">
        <f>28</f>
        <v>28</v>
      </c>
      <c r="G66" s="24"/>
      <c r="H66" s="24"/>
      <c r="I66" s="24"/>
      <c r="J66" s="77"/>
      <c r="K66" s="32"/>
      <c r="L66" s="32"/>
      <c r="M66" s="32"/>
      <c r="N66" s="9" t="s">
        <v>23</v>
      </c>
    </row>
    <row r="67" spans="1:15">
      <c r="A67" s="116"/>
      <c r="B67" s="125" t="s">
        <v>384</v>
      </c>
      <c r="C67" s="126"/>
      <c r="D67" s="126"/>
      <c r="E67" s="127"/>
      <c r="F67" s="116">
        <f>20+8+20</f>
        <v>48</v>
      </c>
      <c r="G67" s="116"/>
      <c r="H67" s="116"/>
      <c r="I67" s="116"/>
      <c r="J67" s="120"/>
      <c r="K67" s="32"/>
      <c r="L67" s="32"/>
      <c r="M67" s="32"/>
      <c r="N67" s="9" t="s">
        <v>23</v>
      </c>
    </row>
    <row r="68" spans="1:15" ht="15.75" thickBot="1">
      <c r="A68" s="1">
        <f>(A61+A62+A63+A65+A67)/60</f>
        <v>0</v>
      </c>
      <c r="B68" s="143" t="s">
        <v>27</v>
      </c>
      <c r="C68" s="143"/>
      <c r="D68" s="143"/>
      <c r="E68" s="143"/>
      <c r="F68" s="1">
        <f>(F61+F62+F63+F65+F66+F67+F64)/60</f>
        <v>7.6833333333333336</v>
      </c>
      <c r="G68" s="116"/>
      <c r="H68" s="116">
        <f>H61+H62+H63</f>
        <v>19</v>
      </c>
      <c r="I68" s="116"/>
      <c r="J68" s="120"/>
      <c r="K68" s="4"/>
      <c r="L68" s="4"/>
      <c r="M68" s="4"/>
      <c r="N68" s="9"/>
    </row>
    <row r="69" spans="1:15" ht="15.75" thickBot="1">
      <c r="A69" s="2" t="s">
        <v>9</v>
      </c>
      <c r="B69" s="135" t="s">
        <v>385</v>
      </c>
      <c r="C69" s="136"/>
      <c r="D69" s="136"/>
      <c r="E69" s="137"/>
      <c r="F69" s="2" t="s">
        <v>11</v>
      </c>
      <c r="G69" s="2" t="s">
        <v>12</v>
      </c>
      <c r="H69" s="2" t="s">
        <v>13</v>
      </c>
      <c r="I69" s="2" t="s">
        <v>14</v>
      </c>
      <c r="J69" s="2" t="s">
        <v>15</v>
      </c>
      <c r="K69" s="2" t="s">
        <v>16</v>
      </c>
      <c r="L69" s="2" t="s">
        <v>17</v>
      </c>
      <c r="M69" s="2" t="s">
        <v>18</v>
      </c>
      <c r="N69" s="2" t="s">
        <v>19</v>
      </c>
      <c r="O69" s="35"/>
    </row>
    <row r="70" spans="1:15">
      <c r="A70" s="122"/>
      <c r="B70" s="144" t="s">
        <v>316</v>
      </c>
      <c r="C70" s="144"/>
      <c r="D70" s="144"/>
      <c r="E70" s="144"/>
      <c r="F70" s="70">
        <f>65+20</f>
        <v>85</v>
      </c>
      <c r="G70" s="60" t="s">
        <v>386</v>
      </c>
      <c r="H70" s="116"/>
      <c r="I70" s="70"/>
      <c r="J70" s="76"/>
      <c r="K70" s="92"/>
      <c r="L70" s="92"/>
      <c r="M70" s="92"/>
      <c r="N70" s="9" t="s">
        <v>387</v>
      </c>
    </row>
    <row r="71" spans="1:15">
      <c r="A71" s="122"/>
      <c r="B71" s="144" t="s">
        <v>323</v>
      </c>
      <c r="C71" s="144"/>
      <c r="D71" s="144"/>
      <c r="E71" s="144"/>
      <c r="F71" s="70">
        <v>40</v>
      </c>
      <c r="G71" s="89" t="s">
        <v>386</v>
      </c>
      <c r="H71" s="116"/>
      <c r="I71" s="70"/>
      <c r="J71" s="76"/>
      <c r="K71" s="92"/>
      <c r="L71" s="92"/>
      <c r="M71" s="92"/>
      <c r="N71" s="10"/>
    </row>
    <row r="72" spans="1:15">
      <c r="A72" s="116"/>
      <c r="B72" s="129" t="s">
        <v>388</v>
      </c>
      <c r="C72" s="129"/>
      <c r="D72" s="129"/>
      <c r="E72" s="129"/>
      <c r="F72" s="24">
        <v>75</v>
      </c>
      <c r="G72" s="85" t="s">
        <v>389</v>
      </c>
      <c r="H72" s="116">
        <f>J72-I72+1</f>
        <v>5</v>
      </c>
      <c r="I72" s="70">
        <v>1</v>
      </c>
      <c r="J72" s="80">
        <v>5</v>
      </c>
      <c r="K72" s="32" t="s">
        <v>23</v>
      </c>
      <c r="L72" s="32" t="s">
        <v>23</v>
      </c>
      <c r="M72" s="4"/>
      <c r="N72" s="9"/>
    </row>
    <row r="73" spans="1:15">
      <c r="A73" s="116"/>
      <c r="B73" s="125" t="s">
        <v>390</v>
      </c>
      <c r="C73" s="126"/>
      <c r="D73" s="126"/>
      <c r="E73" s="127"/>
      <c r="F73" s="70">
        <v>27</v>
      </c>
      <c r="G73" s="24"/>
      <c r="H73" s="24"/>
      <c r="I73" s="24"/>
      <c r="J73" s="77"/>
      <c r="K73" s="32"/>
      <c r="L73" s="32"/>
      <c r="M73" s="4"/>
      <c r="N73" s="42" t="s">
        <v>23</v>
      </c>
    </row>
    <row r="74" spans="1:15">
      <c r="A74" s="116"/>
      <c r="B74" s="125" t="s">
        <v>351</v>
      </c>
      <c r="C74" s="126"/>
      <c r="D74" s="126"/>
      <c r="E74" s="127"/>
      <c r="F74" s="94"/>
      <c r="G74" s="24"/>
      <c r="H74" s="24"/>
      <c r="I74" s="24"/>
      <c r="J74" s="77"/>
      <c r="K74" s="32"/>
      <c r="L74" s="32"/>
      <c r="M74" s="32"/>
      <c r="N74" s="9" t="s">
        <v>23</v>
      </c>
    </row>
    <row r="75" spans="1:15">
      <c r="A75" s="116"/>
      <c r="B75" s="125" t="s">
        <v>391</v>
      </c>
      <c r="C75" s="126"/>
      <c r="D75" s="126"/>
      <c r="E75" s="127"/>
      <c r="F75" s="24">
        <v>25</v>
      </c>
      <c r="G75" s="24"/>
      <c r="H75" s="24"/>
      <c r="I75" s="24"/>
      <c r="J75" s="77"/>
      <c r="K75" s="32"/>
      <c r="L75" s="32"/>
      <c r="M75" s="32"/>
      <c r="N75" s="9" t="s">
        <v>23</v>
      </c>
    </row>
    <row r="76" spans="1:15">
      <c r="A76" s="1">
        <f>(A70+A71+A72+A73+A74+A75)/60</f>
        <v>0</v>
      </c>
      <c r="B76" s="143" t="s">
        <v>27</v>
      </c>
      <c r="C76" s="143"/>
      <c r="D76" s="143"/>
      <c r="E76" s="143"/>
      <c r="F76" s="1">
        <f>(F70+F72+F73+F74+F75+F71)/60</f>
        <v>4.2</v>
      </c>
      <c r="G76" s="116"/>
      <c r="H76" s="116">
        <f>H70+H72+H73</f>
        <v>5</v>
      </c>
      <c r="I76" s="116"/>
      <c r="J76" s="120"/>
      <c r="K76" s="4"/>
      <c r="L76" s="4"/>
      <c r="M76" s="4"/>
      <c r="N76" s="9"/>
    </row>
    <row r="77" spans="1:15" ht="15.75" thickBot="1">
      <c r="A77" s="15">
        <f>(A9+A17+A27+A35+A49+A59+A68+A76)*60</f>
        <v>0</v>
      </c>
      <c r="E77" t="s">
        <v>71</v>
      </c>
      <c r="F77">
        <f>(F9+F17+F27+F35+F49+F59+F68+F76)/8</f>
        <v>4.71875</v>
      </c>
    </row>
    <row r="78" spans="1:15">
      <c r="A78" s="16"/>
      <c r="B78" s="146" t="s">
        <v>2</v>
      </c>
      <c r="C78" s="146"/>
      <c r="D78" s="146"/>
      <c r="E78" s="146"/>
    </row>
    <row r="79" spans="1:15">
      <c r="A79" s="17">
        <f>A5+A20+A42+A62</f>
        <v>0</v>
      </c>
      <c r="B79" s="142" t="s">
        <v>3</v>
      </c>
      <c r="C79" s="142"/>
      <c r="D79" s="142"/>
      <c r="E79" s="142"/>
      <c r="G79" t="s">
        <v>72</v>
      </c>
      <c r="H79" s="90">
        <f>F9+F17+F27+F35+F49+F59+F68+F76</f>
        <v>37.75</v>
      </c>
    </row>
    <row r="80" spans="1:15">
      <c r="A80" s="17">
        <f>A6+A14+A24+A31+A43+A54+A63+A73</f>
        <v>0</v>
      </c>
      <c r="B80" s="139" t="s">
        <v>73</v>
      </c>
      <c r="C80" s="140"/>
      <c r="D80" s="140"/>
      <c r="E80" s="141"/>
    </row>
    <row r="81" spans="1:5">
      <c r="A81" s="17">
        <f>A12+A30+A53+A72</f>
        <v>0</v>
      </c>
      <c r="B81" s="139" t="s">
        <v>74</v>
      </c>
      <c r="C81" s="140"/>
      <c r="D81" s="140"/>
      <c r="E81" s="141"/>
    </row>
    <row r="82" spans="1:5">
      <c r="A82" s="17">
        <f>A3+A11+A19+A29+A41+A51+A61+A70</f>
        <v>0</v>
      </c>
      <c r="B82" s="139" t="s">
        <v>75</v>
      </c>
      <c r="C82" s="140"/>
      <c r="D82" s="140"/>
      <c r="E82" s="141"/>
    </row>
    <row r="83" spans="1:5">
      <c r="A83" s="17"/>
      <c r="B83" s="139" t="s">
        <v>76</v>
      </c>
      <c r="C83" s="140"/>
      <c r="D83" s="140"/>
      <c r="E83" s="141"/>
    </row>
    <row r="84" spans="1:5" ht="15.75" thickBot="1">
      <c r="A84" s="18"/>
      <c r="B84" s="139" t="s">
        <v>8</v>
      </c>
      <c r="C84" s="140"/>
      <c r="D84" s="140"/>
      <c r="E84" s="141"/>
    </row>
    <row r="85" spans="1:5">
      <c r="A85" s="14">
        <f>A78+A79+A80+A81+A82+A83+A84</f>
        <v>0</v>
      </c>
      <c r="B85" s="138"/>
      <c r="C85" s="138"/>
      <c r="D85" s="138"/>
      <c r="E85" s="138"/>
    </row>
    <row r="86" spans="1:5">
      <c r="A86" s="14">
        <f>120*8+A85</f>
        <v>960</v>
      </c>
      <c r="B86" s="138" t="s">
        <v>77</v>
      </c>
      <c r="C86" s="138"/>
      <c r="D86" s="138"/>
      <c r="E86" s="8"/>
    </row>
    <row r="87" spans="1:5">
      <c r="A87" s="14"/>
      <c r="B87" s="128"/>
      <c r="C87" s="128"/>
      <c r="D87" s="128"/>
    </row>
  </sheetData>
  <mergeCells count="106">
    <mergeCell ref="P64:S64"/>
    <mergeCell ref="B84:E84"/>
    <mergeCell ref="B85:E85"/>
    <mergeCell ref="B86:D86"/>
    <mergeCell ref="B87:D87"/>
    <mergeCell ref="B78:E78"/>
    <mergeCell ref="B79:E79"/>
    <mergeCell ref="B80:E80"/>
    <mergeCell ref="B81:E81"/>
    <mergeCell ref="B82:E82"/>
    <mergeCell ref="B83:E83"/>
    <mergeCell ref="B71:E71"/>
    <mergeCell ref="B72:E72"/>
    <mergeCell ref="B73:E73"/>
    <mergeCell ref="B74:E74"/>
    <mergeCell ref="B75:E75"/>
    <mergeCell ref="B76:E76"/>
    <mergeCell ref="B63:E63"/>
    <mergeCell ref="B65:E65"/>
    <mergeCell ref="B67:E67"/>
    <mergeCell ref="B68:E68"/>
    <mergeCell ref="B69:E69"/>
    <mergeCell ref="B70:E70"/>
    <mergeCell ref="B66:E66"/>
    <mergeCell ref="B64:E64"/>
    <mergeCell ref="B55:E55"/>
    <mergeCell ref="B59:E59"/>
    <mergeCell ref="B60:E60"/>
    <mergeCell ref="B61:E61"/>
    <mergeCell ref="B62:E62"/>
    <mergeCell ref="B49:E49"/>
    <mergeCell ref="B50:E50"/>
    <mergeCell ref="B51:E51"/>
    <mergeCell ref="B52:E52"/>
    <mergeCell ref="B53:E53"/>
    <mergeCell ref="B54:E54"/>
    <mergeCell ref="B56:E56"/>
    <mergeCell ref="B57:E57"/>
    <mergeCell ref="B58:E58"/>
    <mergeCell ref="B43:E43"/>
    <mergeCell ref="B44:E44"/>
    <mergeCell ref="B45:E45"/>
    <mergeCell ref="B46:E46"/>
    <mergeCell ref="B47:E47"/>
    <mergeCell ref="B48:E48"/>
    <mergeCell ref="B33:E33"/>
    <mergeCell ref="B34:E34"/>
    <mergeCell ref="B35:E35"/>
    <mergeCell ref="B40:E40"/>
    <mergeCell ref="B41:E41"/>
    <mergeCell ref="B42:E42"/>
    <mergeCell ref="B27:E27"/>
    <mergeCell ref="B28:E28"/>
    <mergeCell ref="B29:E29"/>
    <mergeCell ref="B30:E30"/>
    <mergeCell ref="B31:E31"/>
    <mergeCell ref="B32:E32"/>
    <mergeCell ref="B21:E21"/>
    <mergeCell ref="B22:E22"/>
    <mergeCell ref="B23:E23"/>
    <mergeCell ref="B24:E24"/>
    <mergeCell ref="B25:E25"/>
    <mergeCell ref="B26:E26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85"/>
  <sheetViews>
    <sheetView topLeftCell="A55" zoomScaleNormal="100" workbookViewId="0" xr3:uid="{44B22561-5205-5C8A-B808-2C70100D228F}">
      <selection activeCell="B32" sqref="B32:E32"/>
    </sheetView>
  </sheetViews>
  <sheetFormatPr defaultRowHeight="15"/>
  <cols>
    <col min="7" max="7" width="11.85546875" customWidth="1"/>
    <col min="11" max="12" width="9" customWidth="1"/>
    <col min="13" max="13" width="9.140625" customWidth="1"/>
    <col min="14" max="14" width="32.42578125" customWidth="1"/>
    <col min="15" max="15" width="5.28515625" customWidth="1"/>
    <col min="16" max="16" width="9.140625" customWidth="1"/>
    <col min="17" max="17" width="2.85546875" customWidth="1"/>
  </cols>
  <sheetData>
    <row r="1" spans="1:29" ht="16.5" thickBot="1">
      <c r="A1" s="130" t="s">
        <v>392</v>
      </c>
      <c r="B1" s="131"/>
      <c r="C1" s="131"/>
      <c r="D1" s="131"/>
      <c r="E1" s="131"/>
      <c r="F1" s="131"/>
      <c r="G1" s="131"/>
      <c r="H1" s="131"/>
      <c r="I1" s="131"/>
      <c r="J1" s="131"/>
      <c r="K1" s="132" t="s">
        <v>1</v>
      </c>
      <c r="L1" s="133"/>
      <c r="M1" s="133"/>
      <c r="N1" s="134"/>
      <c r="O1" t="s">
        <v>79</v>
      </c>
      <c r="P1" s="124" t="s">
        <v>2</v>
      </c>
      <c r="Q1" s="124"/>
      <c r="R1" s="124" t="s">
        <v>3</v>
      </c>
      <c r="S1" s="124"/>
      <c r="T1" s="124" t="s">
        <v>4</v>
      </c>
      <c r="U1" s="124"/>
      <c r="V1" s="124" t="s">
        <v>5</v>
      </c>
      <c r="W1" s="124"/>
      <c r="X1" s="124" t="s">
        <v>6</v>
      </c>
      <c r="Y1" s="124"/>
      <c r="Z1" s="124" t="s">
        <v>7</v>
      </c>
      <c r="AA1" s="124"/>
      <c r="AB1" s="124" t="s">
        <v>8</v>
      </c>
      <c r="AC1" s="124"/>
    </row>
    <row r="2" spans="1:29" ht="15.75" thickBot="1">
      <c r="A2" s="2" t="s">
        <v>9</v>
      </c>
      <c r="B2" s="135" t="s">
        <v>393</v>
      </c>
      <c r="C2" s="136"/>
      <c r="D2" s="136"/>
      <c r="E2" s="137"/>
      <c r="F2" s="2" t="s">
        <v>11</v>
      </c>
      <c r="G2" s="2" t="s">
        <v>12</v>
      </c>
      <c r="H2" s="2" t="s">
        <v>13</v>
      </c>
      <c r="I2" s="2" t="s">
        <v>14</v>
      </c>
      <c r="J2" s="117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35"/>
      <c r="P2" s="123" t="s">
        <v>20</v>
      </c>
      <c r="Q2" s="123"/>
      <c r="R2" s="123" t="s">
        <v>20</v>
      </c>
      <c r="S2" s="123"/>
      <c r="T2" s="123" t="s">
        <v>20</v>
      </c>
      <c r="U2" s="123"/>
      <c r="V2" s="123" t="s">
        <v>20</v>
      </c>
      <c r="W2" s="123"/>
      <c r="X2" s="123" t="s">
        <v>20</v>
      </c>
      <c r="Y2" s="123"/>
      <c r="Z2" s="123" t="s">
        <v>20</v>
      </c>
      <c r="AA2" s="123"/>
      <c r="AB2" s="123"/>
      <c r="AC2" s="123"/>
    </row>
    <row r="3" spans="1:29" ht="33.75">
      <c r="A3" s="116"/>
      <c r="B3" s="147" t="s">
        <v>289</v>
      </c>
      <c r="C3" s="147"/>
      <c r="D3" s="147"/>
      <c r="E3" s="147"/>
      <c r="F3" s="70">
        <f>180+20</f>
        <v>200</v>
      </c>
      <c r="G3" s="60" t="s">
        <v>394</v>
      </c>
      <c r="H3" s="116"/>
      <c r="I3" s="70"/>
      <c r="J3" s="120"/>
      <c r="K3" s="92"/>
      <c r="L3" s="92"/>
      <c r="M3" s="92"/>
      <c r="N3" s="84" t="s">
        <v>395</v>
      </c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29" ht="22.5">
      <c r="A4" s="122"/>
      <c r="B4" s="152" t="s">
        <v>234</v>
      </c>
      <c r="C4" s="153"/>
      <c r="D4" s="153"/>
      <c r="E4" s="154"/>
      <c r="F4" s="122">
        <f>100+15</f>
        <v>115</v>
      </c>
      <c r="G4" s="60" t="s">
        <v>396</v>
      </c>
      <c r="H4" s="116"/>
      <c r="I4" s="122"/>
      <c r="J4" s="120"/>
      <c r="K4" s="93"/>
      <c r="L4" s="93"/>
      <c r="M4" s="93"/>
      <c r="N4" s="84" t="s">
        <v>397</v>
      </c>
      <c r="P4" s="78"/>
      <c r="Q4" s="78"/>
      <c r="R4" s="78"/>
      <c r="S4" s="78"/>
      <c r="T4" s="78"/>
      <c r="U4" s="78"/>
      <c r="V4" s="78"/>
      <c r="W4" s="79"/>
      <c r="X4" s="79"/>
      <c r="Y4" s="79"/>
      <c r="Z4" s="79"/>
      <c r="AA4" s="79"/>
      <c r="AB4" s="79"/>
      <c r="AC4" s="79"/>
    </row>
    <row r="5" spans="1:29">
      <c r="A5" s="122"/>
      <c r="B5" s="129"/>
      <c r="C5" s="129"/>
      <c r="D5" s="129"/>
      <c r="E5" s="129"/>
      <c r="F5" s="24"/>
      <c r="G5" s="71"/>
      <c r="H5" s="116"/>
      <c r="I5" s="70"/>
      <c r="J5" s="80"/>
      <c r="K5" s="4"/>
      <c r="L5" s="4"/>
      <c r="M5" s="4"/>
      <c r="N5" s="52"/>
      <c r="P5" s="37">
        <v>0</v>
      </c>
      <c r="Q5" s="41">
        <v>0</v>
      </c>
      <c r="R5" s="37">
        <v>0</v>
      </c>
      <c r="S5" s="41">
        <v>0</v>
      </c>
      <c r="T5" s="37">
        <v>0</v>
      </c>
      <c r="U5" s="41">
        <v>0</v>
      </c>
      <c r="V5" s="37">
        <v>0</v>
      </c>
      <c r="W5" s="40">
        <v>0</v>
      </c>
      <c r="X5" s="38">
        <v>0</v>
      </c>
      <c r="Y5" s="40">
        <v>0</v>
      </c>
      <c r="Z5">
        <v>0</v>
      </c>
      <c r="AA5" s="40">
        <v>0</v>
      </c>
      <c r="AB5" s="38">
        <v>0</v>
      </c>
      <c r="AC5" s="40">
        <v>0</v>
      </c>
    </row>
    <row r="6" spans="1:29">
      <c r="A6" s="116"/>
      <c r="B6" s="125" t="s">
        <v>398</v>
      </c>
      <c r="C6" s="126"/>
      <c r="D6" s="126"/>
      <c r="E6" s="127"/>
      <c r="F6" s="24">
        <v>50</v>
      </c>
      <c r="G6" s="13"/>
      <c r="H6" s="116"/>
      <c r="I6" s="122"/>
      <c r="J6" s="120"/>
      <c r="K6" s="4"/>
      <c r="L6" s="4"/>
      <c r="M6" s="4"/>
      <c r="N6" s="9" t="s">
        <v>23</v>
      </c>
      <c r="P6" s="39"/>
      <c r="Q6" s="39"/>
      <c r="R6" s="39"/>
      <c r="S6" s="39"/>
      <c r="T6" s="39"/>
      <c r="U6" s="39"/>
      <c r="V6" s="39" t="s">
        <v>82</v>
      </c>
    </row>
    <row r="7" spans="1:29">
      <c r="A7" s="116"/>
      <c r="B7" s="125" t="s">
        <v>361</v>
      </c>
      <c r="C7" s="126"/>
      <c r="D7" s="126"/>
      <c r="E7" s="127"/>
      <c r="F7" s="57"/>
      <c r="G7" s="116"/>
      <c r="H7" s="116"/>
      <c r="I7" s="116"/>
      <c r="J7" s="120"/>
      <c r="K7" s="32"/>
      <c r="L7" s="32"/>
      <c r="M7" s="32"/>
      <c r="N7" s="9" t="s">
        <v>23</v>
      </c>
      <c r="P7" s="128"/>
      <c r="Q7" s="128"/>
      <c r="R7" s="128"/>
      <c r="S7" s="128"/>
      <c r="T7" s="128"/>
      <c r="U7" s="128"/>
      <c r="V7" s="128"/>
    </row>
    <row r="8" spans="1:29">
      <c r="A8" s="116"/>
      <c r="B8" s="125" t="s">
        <v>399</v>
      </c>
      <c r="C8" s="126"/>
      <c r="D8" s="126"/>
      <c r="E8" s="127"/>
      <c r="F8" s="24">
        <f>18+23</f>
        <v>41</v>
      </c>
      <c r="G8" s="24"/>
      <c r="H8" s="116"/>
      <c r="I8" s="116"/>
      <c r="J8" s="120"/>
      <c r="K8" s="32"/>
      <c r="L8" s="32"/>
      <c r="M8" s="32"/>
      <c r="N8" s="9" t="s">
        <v>23</v>
      </c>
    </row>
    <row r="9" spans="1:29" ht="15.75" thickBot="1">
      <c r="A9" s="1">
        <f>(A3+A5+A6+A7+A8+A4)/60</f>
        <v>0</v>
      </c>
      <c r="B9" s="155" t="s">
        <v>27</v>
      </c>
      <c r="C9" s="156"/>
      <c r="D9" s="156"/>
      <c r="E9" s="157"/>
      <c r="F9" s="1">
        <f>(F3+F5+F6+F7+F8+F4)/60</f>
        <v>6.7666666666666666</v>
      </c>
      <c r="G9" s="116"/>
      <c r="H9" s="116">
        <f>H3+H5+H6</f>
        <v>0</v>
      </c>
      <c r="I9" s="116"/>
      <c r="J9" s="120"/>
      <c r="K9" s="4"/>
      <c r="L9" s="4"/>
      <c r="M9" s="4"/>
      <c r="N9" s="36"/>
    </row>
    <row r="10" spans="1:29" ht="15.75" thickBot="1">
      <c r="A10" s="2" t="s">
        <v>9</v>
      </c>
      <c r="B10" s="135" t="s">
        <v>400</v>
      </c>
      <c r="C10" s="136"/>
      <c r="D10" s="136"/>
      <c r="E10" s="137"/>
      <c r="F10" s="2" t="s">
        <v>11</v>
      </c>
      <c r="G10" s="2" t="s">
        <v>12</v>
      </c>
      <c r="H10" s="2" t="s">
        <v>13</v>
      </c>
      <c r="I10" s="2" t="s">
        <v>14</v>
      </c>
      <c r="J10" s="2" t="s">
        <v>15</v>
      </c>
      <c r="K10" s="2" t="s">
        <v>16</v>
      </c>
      <c r="L10" s="2" t="s">
        <v>17</v>
      </c>
      <c r="M10" s="2" t="s">
        <v>18</v>
      </c>
      <c r="N10" s="2" t="s">
        <v>19</v>
      </c>
    </row>
    <row r="11" spans="1:29">
      <c r="A11" s="122"/>
      <c r="B11" s="129" t="s">
        <v>388</v>
      </c>
      <c r="C11" s="129"/>
      <c r="D11" s="129"/>
      <c r="E11" s="129"/>
      <c r="F11" s="24">
        <f>14+60</f>
        <v>74</v>
      </c>
      <c r="G11" s="85" t="s">
        <v>389</v>
      </c>
      <c r="H11" s="116">
        <f>J11-I11+1</f>
        <v>8</v>
      </c>
      <c r="I11" s="70">
        <v>6</v>
      </c>
      <c r="J11" s="120">
        <v>13</v>
      </c>
      <c r="K11" s="32" t="s">
        <v>23</v>
      </c>
      <c r="L11" s="32" t="s">
        <v>23</v>
      </c>
      <c r="M11" s="32"/>
      <c r="N11" s="10" t="s">
        <v>209</v>
      </c>
    </row>
    <row r="12" spans="1:29">
      <c r="A12" s="116"/>
      <c r="B12" s="129" t="s">
        <v>401</v>
      </c>
      <c r="C12" s="129"/>
      <c r="D12" s="129"/>
      <c r="E12" s="129"/>
      <c r="F12" s="116">
        <v>40</v>
      </c>
      <c r="G12" s="62" t="s">
        <v>402</v>
      </c>
      <c r="H12" s="116"/>
      <c r="I12" s="116"/>
      <c r="J12" s="120"/>
      <c r="K12" s="92"/>
      <c r="L12" s="92"/>
      <c r="M12" s="92"/>
      <c r="N12" s="10"/>
      <c r="Q12" s="23"/>
      <c r="R12" s="23"/>
    </row>
    <row r="13" spans="1:29">
      <c r="A13" s="116"/>
      <c r="B13" s="129"/>
      <c r="C13" s="129"/>
      <c r="D13" s="129"/>
      <c r="E13" s="129"/>
      <c r="F13" s="116"/>
      <c r="G13" s="71"/>
      <c r="H13" s="116"/>
      <c r="I13" s="70"/>
      <c r="J13" s="80"/>
      <c r="K13" s="32"/>
      <c r="L13" s="32"/>
      <c r="M13" s="32"/>
      <c r="N13" s="10"/>
      <c r="Q13" s="23"/>
      <c r="R13" s="23"/>
    </row>
    <row r="14" spans="1:29">
      <c r="A14" s="116"/>
      <c r="B14" s="125" t="s">
        <v>403</v>
      </c>
      <c r="C14" s="126"/>
      <c r="D14" s="126"/>
      <c r="E14" s="127"/>
      <c r="F14" s="57"/>
      <c r="G14" s="13"/>
      <c r="H14" s="116"/>
      <c r="I14" s="116"/>
      <c r="J14" s="120"/>
      <c r="K14" s="32"/>
      <c r="L14" s="32"/>
      <c r="M14" s="32"/>
      <c r="N14" s="10" t="s">
        <v>23</v>
      </c>
      <c r="Q14" s="23"/>
      <c r="R14" s="23"/>
    </row>
    <row r="15" spans="1:29">
      <c r="A15" s="116"/>
      <c r="B15" s="125" t="s">
        <v>404</v>
      </c>
      <c r="C15" s="126"/>
      <c r="D15" s="126"/>
      <c r="E15" s="127"/>
      <c r="F15" s="24">
        <f>20+30</f>
        <v>50</v>
      </c>
      <c r="G15" s="13"/>
      <c r="H15" s="116"/>
      <c r="I15" s="116"/>
      <c r="J15" s="120"/>
      <c r="K15" s="32"/>
      <c r="L15" s="32"/>
      <c r="M15" s="32"/>
      <c r="N15" s="9" t="s">
        <v>23</v>
      </c>
      <c r="Q15" s="23"/>
      <c r="R15" s="23"/>
    </row>
    <row r="16" spans="1:29">
      <c r="A16" s="116"/>
      <c r="B16" s="125" t="s">
        <v>211</v>
      </c>
      <c r="C16" s="126"/>
      <c r="D16" s="126"/>
      <c r="E16" s="127"/>
      <c r="F16" s="57"/>
      <c r="G16" s="116"/>
      <c r="H16" s="116"/>
      <c r="I16" s="116"/>
      <c r="J16" s="120"/>
      <c r="K16" s="32"/>
      <c r="L16" s="32"/>
      <c r="M16" s="32"/>
      <c r="N16" s="9" t="s">
        <v>23</v>
      </c>
      <c r="Q16" s="23"/>
      <c r="R16" s="23"/>
    </row>
    <row r="17" spans="1:18" ht="15.75" thickBot="1">
      <c r="A17" s="1">
        <f>(A11+A12+A14+A15+A16)/60</f>
        <v>0</v>
      </c>
      <c r="B17" s="143" t="s">
        <v>27</v>
      </c>
      <c r="C17" s="143"/>
      <c r="D17" s="143"/>
      <c r="E17" s="143"/>
      <c r="F17" s="1">
        <f>(F11+F12+F14+F15+F16+F13)/60</f>
        <v>2.7333333333333334</v>
      </c>
      <c r="G17" s="116"/>
      <c r="H17" s="116">
        <f>H11+H12+H14</f>
        <v>8</v>
      </c>
      <c r="I17" s="116"/>
      <c r="J17" s="120"/>
      <c r="K17" s="4"/>
      <c r="L17" s="4"/>
      <c r="M17" s="4"/>
      <c r="N17" s="31"/>
      <c r="Q17" s="23"/>
      <c r="R17" s="23"/>
    </row>
    <row r="18" spans="1:18" ht="15.75" thickBot="1">
      <c r="A18" s="2" t="s">
        <v>9</v>
      </c>
      <c r="B18" s="135" t="s">
        <v>405</v>
      </c>
      <c r="C18" s="136"/>
      <c r="D18" s="136"/>
      <c r="E18" s="137"/>
      <c r="F18" s="2" t="s">
        <v>11</v>
      </c>
      <c r="G18" s="2" t="s">
        <v>12</v>
      </c>
      <c r="H18" s="2" t="s">
        <v>13</v>
      </c>
      <c r="I18" s="2" t="s">
        <v>14</v>
      </c>
      <c r="J18" s="2" t="s">
        <v>15</v>
      </c>
      <c r="K18" s="2" t="s">
        <v>16</v>
      </c>
      <c r="L18" s="2" t="s">
        <v>17</v>
      </c>
      <c r="M18" s="2" t="s">
        <v>18</v>
      </c>
      <c r="N18" s="2" t="s">
        <v>19</v>
      </c>
      <c r="O18" s="35"/>
      <c r="Q18" s="23"/>
      <c r="R18" s="23"/>
    </row>
    <row r="19" spans="1:18">
      <c r="A19" s="122"/>
      <c r="B19" s="144" t="s">
        <v>406</v>
      </c>
      <c r="C19" s="144"/>
      <c r="D19" s="144"/>
      <c r="E19" s="144"/>
      <c r="F19" s="24"/>
      <c r="G19" s="72"/>
      <c r="H19" s="116"/>
      <c r="I19" s="70"/>
      <c r="J19" s="80"/>
      <c r="K19" s="92"/>
      <c r="L19" s="92"/>
      <c r="M19" s="92"/>
      <c r="N19" s="84"/>
      <c r="Q19" s="23"/>
      <c r="R19" s="23"/>
    </row>
    <row r="20" spans="1:18">
      <c r="A20" s="116"/>
      <c r="B20" s="144"/>
      <c r="C20" s="144"/>
      <c r="D20" s="144"/>
      <c r="E20" s="144"/>
      <c r="F20" s="116"/>
      <c r="G20" s="72"/>
      <c r="H20" s="116"/>
      <c r="I20" s="122"/>
      <c r="J20" s="80"/>
      <c r="K20" s="32"/>
      <c r="L20" s="32"/>
      <c r="M20" s="32"/>
      <c r="N20" s="10"/>
      <c r="Q20" s="23"/>
      <c r="R20" s="23"/>
    </row>
    <row r="21" spans="1:18">
      <c r="A21" s="122"/>
      <c r="B21" s="129"/>
      <c r="C21" s="129"/>
      <c r="D21" s="129"/>
      <c r="E21" s="129"/>
      <c r="F21" s="122"/>
      <c r="G21" s="72"/>
      <c r="H21" s="116"/>
      <c r="I21" s="122"/>
      <c r="J21" s="3"/>
      <c r="K21" s="32"/>
      <c r="L21" s="32"/>
      <c r="M21" s="32"/>
      <c r="N21" s="10"/>
      <c r="Q21" s="23"/>
      <c r="R21" s="23"/>
    </row>
    <row r="22" spans="1:18">
      <c r="A22" s="122"/>
      <c r="B22" s="129"/>
      <c r="C22" s="129"/>
      <c r="D22" s="129"/>
      <c r="E22" s="129"/>
      <c r="F22" s="122"/>
      <c r="G22" s="72"/>
      <c r="H22" s="116"/>
      <c r="I22" s="122"/>
      <c r="J22" s="3"/>
      <c r="K22" s="32"/>
      <c r="L22" s="32"/>
      <c r="M22" s="32"/>
      <c r="N22" s="34"/>
      <c r="Q22" s="23"/>
      <c r="R22" s="23"/>
    </row>
    <row r="23" spans="1:18">
      <c r="A23" s="122"/>
      <c r="B23" s="129"/>
      <c r="C23" s="129"/>
      <c r="D23" s="129"/>
      <c r="E23" s="129"/>
      <c r="F23" s="122"/>
      <c r="G23" s="72"/>
      <c r="H23" s="116"/>
      <c r="I23" s="122"/>
      <c r="J23" s="80"/>
      <c r="K23" s="32"/>
      <c r="L23" s="32"/>
      <c r="M23" s="32"/>
      <c r="N23" s="10"/>
      <c r="Q23" s="23"/>
      <c r="R23" s="23"/>
    </row>
    <row r="24" spans="1:18">
      <c r="A24" s="116"/>
      <c r="B24" s="125" t="s">
        <v>407</v>
      </c>
      <c r="C24" s="126"/>
      <c r="D24" s="126"/>
      <c r="E24" s="127"/>
      <c r="F24" s="24">
        <v>35</v>
      </c>
      <c r="G24" s="86"/>
      <c r="H24" s="116"/>
      <c r="I24" s="116"/>
      <c r="J24" s="120"/>
      <c r="K24" s="33"/>
      <c r="L24" s="33"/>
      <c r="M24" s="33"/>
      <c r="N24" s="10" t="s">
        <v>23</v>
      </c>
      <c r="Q24" s="23"/>
      <c r="R24" s="23"/>
    </row>
    <row r="25" spans="1:18">
      <c r="A25" s="116"/>
      <c r="B25" s="125" t="s">
        <v>408</v>
      </c>
      <c r="C25" s="126"/>
      <c r="D25" s="126"/>
      <c r="E25" s="127"/>
      <c r="F25" s="24">
        <f>30+25</f>
        <v>55</v>
      </c>
      <c r="G25" s="116"/>
      <c r="H25" s="116"/>
      <c r="I25" s="116"/>
      <c r="J25" s="120"/>
      <c r="K25" s="32"/>
      <c r="L25" s="32"/>
      <c r="M25" s="32"/>
      <c r="N25" s="9" t="s">
        <v>23</v>
      </c>
      <c r="Q25" s="23"/>
      <c r="R25" s="23"/>
    </row>
    <row r="26" spans="1:18">
      <c r="A26" s="116"/>
      <c r="B26" s="125" t="s">
        <v>409</v>
      </c>
      <c r="C26" s="126"/>
      <c r="D26" s="126"/>
      <c r="E26" s="127"/>
      <c r="F26" s="24">
        <v>25</v>
      </c>
      <c r="G26" s="116"/>
      <c r="H26" s="116"/>
      <c r="I26" s="116"/>
      <c r="J26" s="120"/>
      <c r="K26" s="32"/>
      <c r="L26" s="32"/>
      <c r="M26" s="32"/>
      <c r="N26" s="9" t="s">
        <v>23</v>
      </c>
      <c r="Q26" s="23"/>
      <c r="R26" s="23"/>
    </row>
    <row r="27" spans="1:18" ht="15.75" thickBot="1">
      <c r="A27" s="1">
        <f>(A19+A21+A24+A25+A26+A20)/60</f>
        <v>0</v>
      </c>
      <c r="B27" s="143" t="s">
        <v>27</v>
      </c>
      <c r="C27" s="143"/>
      <c r="D27" s="143"/>
      <c r="E27" s="143"/>
      <c r="F27" s="1">
        <f>(F19+F21+F24+F25+F26+F20+F22+F23)/60</f>
        <v>1.9166666666666667</v>
      </c>
      <c r="G27" s="116"/>
      <c r="H27" s="116">
        <f>H19+H21+H24</f>
        <v>0</v>
      </c>
      <c r="I27" s="116"/>
      <c r="J27" s="120"/>
      <c r="K27" s="4"/>
      <c r="L27" s="4"/>
      <c r="M27" s="4"/>
      <c r="N27" s="9"/>
      <c r="Q27" s="23"/>
      <c r="R27" s="23"/>
    </row>
    <row r="28" spans="1:18" ht="15.75" thickBot="1">
      <c r="A28" s="2" t="s">
        <v>9</v>
      </c>
      <c r="B28" s="135" t="s">
        <v>410</v>
      </c>
      <c r="C28" s="136"/>
      <c r="D28" s="136"/>
      <c r="E28" s="137"/>
      <c r="F28" s="2" t="s">
        <v>11</v>
      </c>
      <c r="G28" s="2" t="s">
        <v>12</v>
      </c>
      <c r="H28" s="2" t="s">
        <v>13</v>
      </c>
      <c r="I28" s="2" t="s">
        <v>14</v>
      </c>
      <c r="J28" s="2" t="s">
        <v>15</v>
      </c>
      <c r="K28" s="2" t="s">
        <v>16</v>
      </c>
      <c r="L28" s="2" t="s">
        <v>17</v>
      </c>
      <c r="M28" s="2" t="s">
        <v>18</v>
      </c>
      <c r="N28" s="2" t="s">
        <v>19</v>
      </c>
      <c r="Q28" s="23"/>
      <c r="R28" s="23"/>
    </row>
    <row r="29" spans="1:18" ht="33.75">
      <c r="A29" s="122"/>
      <c r="B29" s="144" t="s">
        <v>292</v>
      </c>
      <c r="C29" s="144"/>
      <c r="D29" s="144"/>
      <c r="E29" s="144"/>
      <c r="F29" s="24">
        <v>60</v>
      </c>
      <c r="G29" s="89" t="s">
        <v>394</v>
      </c>
      <c r="H29" s="116"/>
      <c r="I29" s="122"/>
      <c r="J29" s="80"/>
      <c r="K29" s="92"/>
      <c r="L29" s="92"/>
      <c r="M29" s="92"/>
      <c r="N29" s="10"/>
      <c r="P29" t="s">
        <v>411</v>
      </c>
      <c r="R29" t="s">
        <v>412</v>
      </c>
    </row>
    <row r="30" spans="1:18" ht="22.5">
      <c r="A30" s="116"/>
      <c r="B30" s="144" t="s">
        <v>243</v>
      </c>
      <c r="C30" s="144"/>
      <c r="D30" s="144"/>
      <c r="E30" s="144"/>
      <c r="F30" s="116">
        <v>40</v>
      </c>
      <c r="G30" s="89" t="s">
        <v>396</v>
      </c>
      <c r="H30" s="116"/>
      <c r="I30" s="122"/>
      <c r="J30" s="3"/>
      <c r="K30" s="92"/>
      <c r="L30" s="92"/>
      <c r="M30" s="92"/>
      <c r="N30" s="10"/>
    </row>
    <row r="31" spans="1:18">
      <c r="A31" s="122"/>
      <c r="B31" s="187" t="s">
        <v>406</v>
      </c>
      <c r="C31" s="187"/>
      <c r="D31" s="187"/>
      <c r="E31" s="187"/>
      <c r="F31" s="122"/>
      <c r="G31" s="72"/>
      <c r="H31" s="116"/>
      <c r="I31" s="122"/>
      <c r="J31" s="120"/>
      <c r="K31" s="92"/>
      <c r="L31" s="92"/>
      <c r="M31" s="92"/>
      <c r="N31" s="84"/>
    </row>
    <row r="32" spans="1:18">
      <c r="A32" s="122"/>
      <c r="B32" s="144" t="s">
        <v>316</v>
      </c>
      <c r="C32" s="144"/>
      <c r="D32" s="144"/>
      <c r="E32" s="144"/>
      <c r="F32" s="122">
        <v>50</v>
      </c>
      <c r="G32" s="60" t="s">
        <v>413</v>
      </c>
      <c r="H32" s="116"/>
      <c r="I32" s="122"/>
      <c r="J32" s="120"/>
      <c r="K32" s="92"/>
      <c r="L32" s="92"/>
      <c r="M32" s="92"/>
      <c r="N32" s="84"/>
    </row>
    <row r="33" spans="1:15">
      <c r="A33" s="122"/>
      <c r="B33" s="144" t="s">
        <v>323</v>
      </c>
      <c r="C33" s="144"/>
      <c r="D33" s="144"/>
      <c r="E33" s="144"/>
      <c r="F33" s="70">
        <v>25</v>
      </c>
      <c r="G33" s="89" t="s">
        <v>413</v>
      </c>
      <c r="H33" s="116"/>
      <c r="I33" s="122"/>
      <c r="J33" s="120"/>
      <c r="K33" s="92"/>
      <c r="L33" s="92"/>
      <c r="M33" s="92"/>
      <c r="N33" s="9" t="s">
        <v>331</v>
      </c>
    </row>
    <row r="34" spans="1:15">
      <c r="A34" s="116"/>
      <c r="B34" s="125" t="s">
        <v>414</v>
      </c>
      <c r="C34" s="126"/>
      <c r="D34" s="126"/>
      <c r="E34" s="127"/>
      <c r="F34" s="94"/>
      <c r="G34" s="74"/>
      <c r="H34" s="116"/>
      <c r="I34" s="116"/>
      <c r="J34" s="120"/>
      <c r="K34" s="4"/>
      <c r="L34" s="4"/>
      <c r="M34" s="4"/>
      <c r="N34" s="42" t="s">
        <v>23</v>
      </c>
    </row>
    <row r="35" spans="1:15">
      <c r="A35" s="116"/>
      <c r="B35" s="125" t="s">
        <v>415</v>
      </c>
      <c r="C35" s="126"/>
      <c r="D35" s="126"/>
      <c r="E35" s="127"/>
      <c r="F35" s="24">
        <f>25+20+40+20</f>
        <v>105</v>
      </c>
      <c r="G35" s="24"/>
      <c r="H35" s="116"/>
      <c r="I35" s="116"/>
      <c r="J35" s="120"/>
      <c r="K35" s="32"/>
      <c r="L35" s="32"/>
      <c r="M35" s="32"/>
      <c r="N35" s="9" t="s">
        <v>23</v>
      </c>
    </row>
    <row r="36" spans="1:15">
      <c r="A36" s="116"/>
      <c r="B36" s="125" t="s">
        <v>218</v>
      </c>
      <c r="C36" s="126"/>
      <c r="D36" s="126"/>
      <c r="E36" s="127"/>
      <c r="F36" s="94"/>
      <c r="G36" s="24"/>
      <c r="H36" s="116"/>
      <c r="I36" s="116"/>
      <c r="J36" s="120"/>
      <c r="K36" s="32"/>
      <c r="L36" s="32"/>
      <c r="M36" s="32"/>
      <c r="N36" s="9" t="s">
        <v>23</v>
      </c>
    </row>
    <row r="37" spans="1:15">
      <c r="A37" s="1">
        <f>(A29+A30+A31+A35+A36+A34)/60</f>
        <v>0</v>
      </c>
      <c r="B37" s="143" t="s">
        <v>27</v>
      </c>
      <c r="C37" s="143"/>
      <c r="D37" s="143"/>
      <c r="E37" s="143"/>
      <c r="F37" s="1">
        <f>(F29+F30+F31+F35+F36+F34+F32+F33)/60</f>
        <v>4.666666666666667</v>
      </c>
      <c r="G37" s="116"/>
      <c r="H37" s="116">
        <f>H29+H30+H31</f>
        <v>0</v>
      </c>
      <c r="I37" s="116"/>
      <c r="J37" s="120"/>
      <c r="K37" s="32"/>
      <c r="L37" s="32"/>
      <c r="M37" s="32"/>
      <c r="N37" s="9"/>
    </row>
    <row r="38" spans="1:15">
      <c r="A38" s="5"/>
      <c r="B38" s="6"/>
      <c r="C38" s="6"/>
      <c r="D38" s="6"/>
      <c r="E38" s="6" t="s">
        <v>43</v>
      </c>
      <c r="F38" s="5">
        <f>(F9+F17+F27+F37)/4</f>
        <v>4.020833333333333</v>
      </c>
      <c r="G38" s="6"/>
      <c r="H38" s="6"/>
      <c r="I38" s="6"/>
      <c r="J38" s="6"/>
      <c r="K38" s="8"/>
      <c r="L38" s="8"/>
      <c r="M38" s="8"/>
      <c r="N38" s="8"/>
    </row>
    <row r="39" spans="1:15">
      <c r="A39" s="5"/>
      <c r="B39" s="6"/>
      <c r="C39" s="6"/>
      <c r="D39" s="6"/>
      <c r="E39" s="6"/>
      <c r="F39" s="5"/>
      <c r="G39" s="6"/>
      <c r="H39" s="6"/>
      <c r="I39" s="6"/>
      <c r="J39" s="6"/>
      <c r="K39" s="8"/>
      <c r="L39" s="8"/>
      <c r="M39" s="8"/>
      <c r="N39" s="8"/>
    </row>
    <row r="40" spans="1:15">
      <c r="A40" s="5"/>
      <c r="B40" s="6"/>
      <c r="C40" s="6"/>
      <c r="D40" s="6"/>
      <c r="E40" s="6"/>
      <c r="F40" s="5"/>
      <c r="G40" s="6"/>
      <c r="H40" s="6"/>
      <c r="I40" s="6"/>
      <c r="J40" s="6"/>
      <c r="K40" s="8"/>
      <c r="L40" s="8"/>
      <c r="M40" s="8"/>
      <c r="N40" s="8"/>
    </row>
    <row r="41" spans="1:15" ht="15.75" thickBot="1">
      <c r="A41" s="5"/>
      <c r="B41" s="6"/>
      <c r="C41" s="6"/>
      <c r="D41" s="6"/>
      <c r="E41" s="6"/>
      <c r="F41" s="5"/>
      <c r="G41" s="6"/>
      <c r="H41" s="6"/>
      <c r="I41" s="6"/>
      <c r="J41" s="6"/>
      <c r="K41" s="8"/>
      <c r="L41" s="8"/>
      <c r="M41" s="8"/>
      <c r="N41" s="8"/>
    </row>
    <row r="42" spans="1:15" ht="15.75" thickBot="1">
      <c r="A42" s="2" t="s">
        <v>9</v>
      </c>
      <c r="B42" s="135" t="s">
        <v>416</v>
      </c>
      <c r="C42" s="136"/>
      <c r="D42" s="136"/>
      <c r="E42" s="137"/>
      <c r="F42" s="2" t="s">
        <v>11</v>
      </c>
      <c r="G42" s="2" t="s">
        <v>12</v>
      </c>
      <c r="H42" s="2" t="s">
        <v>13</v>
      </c>
      <c r="I42" s="2" t="s">
        <v>14</v>
      </c>
      <c r="J42" s="117" t="s">
        <v>15</v>
      </c>
      <c r="K42" s="2" t="s">
        <v>16</v>
      </c>
      <c r="L42" s="2" t="s">
        <v>17</v>
      </c>
      <c r="M42" s="2" t="s">
        <v>18</v>
      </c>
      <c r="N42" s="2" t="s">
        <v>19</v>
      </c>
      <c r="O42" s="35"/>
    </row>
    <row r="43" spans="1:15">
      <c r="A43" s="3"/>
      <c r="B43" s="129"/>
      <c r="C43" s="129"/>
      <c r="D43" s="129"/>
      <c r="E43" s="129"/>
      <c r="F43" s="75"/>
      <c r="G43" s="72"/>
      <c r="H43" s="116"/>
      <c r="I43" s="70"/>
      <c r="J43" s="76"/>
      <c r="K43" s="32"/>
      <c r="L43" s="32"/>
      <c r="M43" s="32"/>
      <c r="N43" s="9"/>
    </row>
    <row r="44" spans="1:15">
      <c r="A44" s="122"/>
      <c r="B44" s="144"/>
      <c r="C44" s="144"/>
      <c r="D44" s="144"/>
      <c r="E44" s="144"/>
      <c r="F44" s="70"/>
      <c r="G44" s="72"/>
      <c r="H44" s="116"/>
      <c r="I44" s="70"/>
      <c r="J44" s="76"/>
      <c r="K44" s="32"/>
      <c r="L44" s="32"/>
      <c r="M44" s="32"/>
      <c r="N44" s="10"/>
    </row>
    <row r="45" spans="1:15">
      <c r="A45" s="122"/>
      <c r="B45" s="129"/>
      <c r="C45" s="129"/>
      <c r="D45" s="129"/>
      <c r="E45" s="129"/>
      <c r="F45" s="70"/>
      <c r="G45" s="72"/>
      <c r="H45" s="116"/>
      <c r="I45" s="70"/>
      <c r="J45" s="76"/>
      <c r="K45" s="32"/>
      <c r="L45" s="32"/>
      <c r="M45" s="32"/>
      <c r="N45" s="10"/>
    </row>
    <row r="46" spans="1:15">
      <c r="A46" s="122"/>
      <c r="B46" s="129"/>
      <c r="C46" s="129"/>
      <c r="D46" s="129"/>
      <c r="E46" s="129"/>
      <c r="F46" s="70"/>
      <c r="G46" s="72"/>
      <c r="H46" s="116"/>
      <c r="I46" s="70"/>
      <c r="J46" s="76"/>
      <c r="K46" s="32"/>
      <c r="L46" s="32"/>
      <c r="M46" s="32"/>
      <c r="N46" s="10"/>
    </row>
    <row r="47" spans="1:15">
      <c r="A47" s="122"/>
      <c r="B47" s="152"/>
      <c r="C47" s="153"/>
      <c r="D47" s="153"/>
      <c r="E47" s="154"/>
      <c r="F47" s="122"/>
      <c r="G47" s="72"/>
      <c r="H47" s="116"/>
      <c r="I47" s="70"/>
      <c r="J47" s="76"/>
      <c r="K47" s="32"/>
      <c r="L47" s="32"/>
      <c r="M47" s="32"/>
      <c r="N47" s="84"/>
    </row>
    <row r="48" spans="1:15">
      <c r="A48" s="122"/>
      <c r="B48" s="125" t="s">
        <v>417</v>
      </c>
      <c r="C48" s="126"/>
      <c r="D48" s="126"/>
      <c r="E48" s="127"/>
      <c r="F48" s="96"/>
      <c r="G48" s="71"/>
      <c r="H48" s="24"/>
      <c r="I48" s="70"/>
      <c r="J48" s="76"/>
      <c r="K48" s="32"/>
      <c r="L48" s="32"/>
      <c r="M48" s="32"/>
      <c r="N48" s="10" t="s">
        <v>23</v>
      </c>
    </row>
    <row r="49" spans="1:15">
      <c r="A49" s="116"/>
      <c r="B49" s="125" t="s">
        <v>418</v>
      </c>
      <c r="C49" s="126"/>
      <c r="D49" s="126"/>
      <c r="E49" s="127"/>
      <c r="F49" s="24">
        <f>30+30+25+34</f>
        <v>119</v>
      </c>
      <c r="G49" s="24"/>
      <c r="H49" s="24"/>
      <c r="I49" s="24"/>
      <c r="J49" s="77"/>
      <c r="K49" s="32"/>
      <c r="L49" s="32"/>
      <c r="M49" s="32"/>
      <c r="N49" s="9" t="s">
        <v>23</v>
      </c>
    </row>
    <row r="50" spans="1:15">
      <c r="A50" s="116"/>
      <c r="B50" s="125" t="s">
        <v>227</v>
      </c>
      <c r="C50" s="126"/>
      <c r="D50" s="126"/>
      <c r="E50" s="127"/>
      <c r="F50" s="94"/>
      <c r="G50" s="24"/>
      <c r="H50" s="24"/>
      <c r="I50" s="24"/>
      <c r="J50" s="77"/>
      <c r="K50" s="32"/>
      <c r="L50" s="32"/>
      <c r="M50" s="32"/>
      <c r="N50" s="9" t="s">
        <v>23</v>
      </c>
    </row>
    <row r="51" spans="1:15" ht="15.75" thickBot="1">
      <c r="A51" s="1">
        <f>(A43+A44+A45+A49+A50+A48+A46)/60</f>
        <v>0</v>
      </c>
      <c r="B51" s="143" t="s">
        <v>27</v>
      </c>
      <c r="C51" s="143"/>
      <c r="D51" s="143"/>
      <c r="E51" s="143"/>
      <c r="F51" s="1">
        <f>(F43+F44+F45+F49+F50+F48+F46+F47)/60</f>
        <v>1.9833333333333334</v>
      </c>
      <c r="G51" s="116"/>
      <c r="H51" s="116">
        <f>H43+H44+H45</f>
        <v>0</v>
      </c>
      <c r="I51" s="116"/>
      <c r="J51" s="120"/>
      <c r="K51" s="4"/>
      <c r="L51" s="4"/>
      <c r="M51" s="4"/>
      <c r="N51" s="9"/>
    </row>
    <row r="52" spans="1:15" ht="15.75" thickBot="1">
      <c r="A52" s="2" t="s">
        <v>9</v>
      </c>
      <c r="B52" s="135" t="s">
        <v>419</v>
      </c>
      <c r="C52" s="136"/>
      <c r="D52" s="136"/>
      <c r="E52" s="137"/>
      <c r="F52" s="2" t="s">
        <v>11</v>
      </c>
      <c r="G52" s="2" t="s">
        <v>12</v>
      </c>
      <c r="H52" s="2" t="s">
        <v>13</v>
      </c>
      <c r="I52" s="2" t="s">
        <v>14</v>
      </c>
      <c r="J52" s="2" t="s">
        <v>15</v>
      </c>
      <c r="K52" s="2" t="s">
        <v>16</v>
      </c>
      <c r="L52" s="2" t="s">
        <v>17</v>
      </c>
      <c r="M52" s="2" t="s">
        <v>18</v>
      </c>
      <c r="N52" s="2" t="s">
        <v>19</v>
      </c>
    </row>
    <row r="53" spans="1:15" ht="22.5">
      <c r="A53" s="116"/>
      <c r="B53" s="129" t="s">
        <v>133</v>
      </c>
      <c r="C53" s="129"/>
      <c r="D53" s="129"/>
      <c r="E53" s="129"/>
      <c r="F53" s="75">
        <v>40</v>
      </c>
      <c r="G53" s="72" t="s">
        <v>420</v>
      </c>
      <c r="H53" s="116">
        <f>J53-I53+1</f>
        <v>4</v>
      </c>
      <c r="I53" s="70">
        <v>1</v>
      </c>
      <c r="J53" s="120">
        <v>4</v>
      </c>
      <c r="K53" s="32" t="s">
        <v>23</v>
      </c>
      <c r="L53" s="32"/>
      <c r="M53" s="32"/>
      <c r="N53" s="56"/>
    </row>
    <row r="54" spans="1:15">
      <c r="A54" s="122"/>
      <c r="B54" s="125"/>
      <c r="C54" s="126"/>
      <c r="D54" s="126"/>
      <c r="E54" s="127"/>
      <c r="F54" s="70"/>
      <c r="G54" s="73"/>
      <c r="H54" s="24"/>
      <c r="I54" s="70"/>
      <c r="J54" s="76"/>
      <c r="K54" s="32"/>
      <c r="L54" s="32"/>
      <c r="M54" s="32"/>
      <c r="N54" s="10"/>
    </row>
    <row r="55" spans="1:15">
      <c r="A55" s="116"/>
      <c r="B55" s="125"/>
      <c r="C55" s="126"/>
      <c r="D55" s="126"/>
      <c r="E55" s="127"/>
      <c r="F55" s="24"/>
      <c r="G55" s="72"/>
      <c r="H55" s="24"/>
      <c r="I55" s="24"/>
      <c r="J55" s="77"/>
      <c r="K55" s="32"/>
      <c r="L55" s="32"/>
      <c r="M55" s="32"/>
      <c r="N55" s="10"/>
    </row>
    <row r="56" spans="1:15">
      <c r="A56" s="116"/>
      <c r="B56" s="125" t="s">
        <v>421</v>
      </c>
      <c r="C56" s="126"/>
      <c r="D56" s="126"/>
      <c r="E56" s="127"/>
      <c r="F56" s="94"/>
      <c r="G56" s="70"/>
      <c r="H56" s="24"/>
      <c r="I56" s="24"/>
      <c r="J56" s="77"/>
      <c r="K56" s="33"/>
      <c r="L56" s="33"/>
      <c r="M56" s="33"/>
      <c r="N56" s="9" t="s">
        <v>23</v>
      </c>
    </row>
    <row r="57" spans="1:15">
      <c r="A57" s="116"/>
      <c r="B57" s="125" t="s">
        <v>422</v>
      </c>
      <c r="C57" s="126"/>
      <c r="D57" s="126"/>
      <c r="E57" s="127"/>
      <c r="F57" s="24">
        <v>24</v>
      </c>
      <c r="G57" s="24"/>
      <c r="H57" s="24"/>
      <c r="I57" s="24"/>
      <c r="J57" s="77"/>
      <c r="K57" s="32"/>
      <c r="L57" s="32"/>
      <c r="M57" s="32"/>
      <c r="N57" s="9" t="s">
        <v>23</v>
      </c>
    </row>
    <row r="58" spans="1:15">
      <c r="A58" s="116"/>
      <c r="B58" s="125" t="s">
        <v>276</v>
      </c>
      <c r="C58" s="126"/>
      <c r="D58" s="126"/>
      <c r="E58" s="127"/>
      <c r="F58" s="24">
        <f>20+30</f>
        <v>50</v>
      </c>
      <c r="G58" s="24"/>
      <c r="H58" s="24"/>
      <c r="I58" s="24"/>
      <c r="J58" s="77"/>
      <c r="K58" s="32"/>
      <c r="L58" s="32"/>
      <c r="M58" s="32"/>
      <c r="N58" s="9" t="s">
        <v>23</v>
      </c>
    </row>
    <row r="59" spans="1:15" ht="15.75" thickBot="1">
      <c r="A59" s="1">
        <f>(A53+A55+A56+A57+A58)/60</f>
        <v>0</v>
      </c>
      <c r="B59" s="143" t="s">
        <v>27</v>
      </c>
      <c r="C59" s="143"/>
      <c r="D59" s="143"/>
      <c r="E59" s="143"/>
      <c r="F59" s="1">
        <f>(F53+F55+F56+F57+F58+F54)/60</f>
        <v>1.9</v>
      </c>
      <c r="G59" s="116"/>
      <c r="H59" s="116">
        <f>H53+H55+H56</f>
        <v>4</v>
      </c>
      <c r="I59" s="116"/>
      <c r="J59" s="120"/>
      <c r="K59" s="4"/>
      <c r="L59" s="4"/>
      <c r="M59" s="4"/>
      <c r="N59" s="9"/>
    </row>
    <row r="60" spans="1:15" ht="15.75" thickBot="1">
      <c r="A60" s="2" t="s">
        <v>9</v>
      </c>
      <c r="B60" s="135" t="s">
        <v>423</v>
      </c>
      <c r="C60" s="136"/>
      <c r="D60" s="136"/>
      <c r="E60" s="137"/>
      <c r="F60" s="2" t="s">
        <v>11</v>
      </c>
      <c r="G60" s="2" t="s">
        <v>12</v>
      </c>
      <c r="H60" s="2" t="s">
        <v>13</v>
      </c>
      <c r="I60" s="2" t="s">
        <v>14</v>
      </c>
      <c r="J60" s="2" t="s">
        <v>15</v>
      </c>
      <c r="K60" s="2" t="s">
        <v>16</v>
      </c>
      <c r="L60" s="2" t="s">
        <v>17</v>
      </c>
      <c r="M60" s="2" t="s">
        <v>18</v>
      </c>
      <c r="N60" s="2" t="s">
        <v>19</v>
      </c>
      <c r="O60" s="35"/>
    </row>
    <row r="61" spans="1:15" ht="22.5">
      <c r="A61" s="122"/>
      <c r="B61" s="129" t="s">
        <v>133</v>
      </c>
      <c r="C61" s="129"/>
      <c r="D61" s="129"/>
      <c r="E61" s="129"/>
      <c r="F61" s="75">
        <v>60</v>
      </c>
      <c r="G61" s="72" t="s">
        <v>420</v>
      </c>
      <c r="H61" s="116">
        <f>J61-I61+1</f>
        <v>6</v>
      </c>
      <c r="I61" s="70">
        <v>5</v>
      </c>
      <c r="J61" s="120">
        <v>10</v>
      </c>
      <c r="K61" s="70" t="s">
        <v>23</v>
      </c>
      <c r="L61" s="32"/>
      <c r="M61" s="32"/>
      <c r="N61" s="42"/>
    </row>
    <row r="62" spans="1:15" ht="45">
      <c r="A62" s="116"/>
      <c r="B62" s="129" t="s">
        <v>221</v>
      </c>
      <c r="C62" s="129"/>
      <c r="D62" s="129"/>
      <c r="E62" s="129"/>
      <c r="F62" s="70">
        <v>45</v>
      </c>
      <c r="G62" s="72" t="s">
        <v>222</v>
      </c>
      <c r="H62" s="116">
        <f>J62-I62+1</f>
        <v>10</v>
      </c>
      <c r="I62" s="70">
        <v>103</v>
      </c>
      <c r="J62" s="76">
        <v>112</v>
      </c>
      <c r="K62" s="32"/>
      <c r="L62" s="32"/>
      <c r="M62" s="32"/>
      <c r="N62" s="10"/>
    </row>
    <row r="63" spans="1:15">
      <c r="A63" s="116"/>
      <c r="B63" s="125" t="s">
        <v>424</v>
      </c>
      <c r="C63" s="126"/>
      <c r="D63" s="126"/>
      <c r="E63" s="127"/>
      <c r="F63" s="24">
        <v>25</v>
      </c>
      <c r="G63" s="70"/>
      <c r="H63" s="24"/>
      <c r="I63" s="24"/>
      <c r="J63" s="77"/>
      <c r="K63" s="32"/>
      <c r="L63" s="32"/>
      <c r="M63" s="32"/>
      <c r="N63" s="10" t="s">
        <v>23</v>
      </c>
    </row>
    <row r="64" spans="1:15">
      <c r="A64" s="116"/>
      <c r="B64" s="125" t="s">
        <v>425</v>
      </c>
      <c r="C64" s="126"/>
      <c r="D64" s="126"/>
      <c r="E64" s="127"/>
      <c r="F64" s="24">
        <v>35</v>
      </c>
      <c r="G64" s="24"/>
      <c r="H64" s="24"/>
      <c r="I64" s="24"/>
      <c r="J64" s="77"/>
      <c r="K64" s="32"/>
      <c r="L64" s="32"/>
      <c r="M64" s="32"/>
      <c r="N64" s="9" t="s">
        <v>23</v>
      </c>
    </row>
    <row r="65" spans="1:15">
      <c r="A65" s="116"/>
      <c r="B65" s="125" t="s">
        <v>237</v>
      </c>
      <c r="C65" s="126"/>
      <c r="D65" s="126"/>
      <c r="E65" s="127"/>
      <c r="F65" s="94"/>
      <c r="G65" s="116"/>
      <c r="H65" s="116"/>
      <c r="I65" s="116"/>
      <c r="J65" s="120"/>
      <c r="K65" s="32"/>
      <c r="L65" s="32"/>
      <c r="M65" s="32"/>
      <c r="N65" s="9" t="s">
        <v>23</v>
      </c>
    </row>
    <row r="66" spans="1:15" ht="15.75" thickBot="1">
      <c r="A66" s="1">
        <f>(A61+A62+A63+A64+A65)/60</f>
        <v>0</v>
      </c>
      <c r="B66" s="143" t="s">
        <v>27</v>
      </c>
      <c r="C66" s="143"/>
      <c r="D66" s="143"/>
      <c r="E66" s="143"/>
      <c r="F66" s="1">
        <f>(F61+F62+F63+F64+F65)/60</f>
        <v>2.75</v>
      </c>
      <c r="G66" s="116"/>
      <c r="H66" s="116">
        <f>H61+H62+H63</f>
        <v>16</v>
      </c>
      <c r="I66" s="116"/>
      <c r="J66" s="120"/>
      <c r="K66" s="4"/>
      <c r="L66" s="4"/>
      <c r="M66" s="4"/>
      <c r="N66" s="9"/>
    </row>
    <row r="67" spans="1:15" ht="15.75" thickBot="1">
      <c r="A67" s="2" t="s">
        <v>9</v>
      </c>
      <c r="B67" s="135" t="s">
        <v>426</v>
      </c>
      <c r="C67" s="136"/>
      <c r="D67" s="136"/>
      <c r="E67" s="137"/>
      <c r="F67" s="2" t="s">
        <v>11</v>
      </c>
      <c r="G67" s="2" t="s">
        <v>12</v>
      </c>
      <c r="H67" s="2" t="s">
        <v>13</v>
      </c>
      <c r="I67" s="2" t="s">
        <v>14</v>
      </c>
      <c r="J67" s="2" t="s">
        <v>15</v>
      </c>
      <c r="K67" s="2" t="s">
        <v>16</v>
      </c>
      <c r="L67" s="2" t="s">
        <v>17</v>
      </c>
      <c r="M67" s="2" t="s">
        <v>18</v>
      </c>
      <c r="N67" s="2" t="s">
        <v>19</v>
      </c>
      <c r="O67" s="35"/>
    </row>
    <row r="68" spans="1:15" ht="22.5">
      <c r="A68" s="122"/>
      <c r="B68" s="129" t="s">
        <v>133</v>
      </c>
      <c r="C68" s="129"/>
      <c r="D68" s="129"/>
      <c r="E68" s="129"/>
      <c r="F68" s="70">
        <v>10</v>
      </c>
      <c r="G68" s="72" t="s">
        <v>420</v>
      </c>
      <c r="H68" s="116">
        <f>J68-I68+1</f>
        <v>2</v>
      </c>
      <c r="I68" s="70">
        <v>11</v>
      </c>
      <c r="J68" s="120">
        <v>12</v>
      </c>
      <c r="K68" s="32" t="s">
        <v>23</v>
      </c>
      <c r="L68" s="32"/>
      <c r="M68" s="4"/>
      <c r="N68" s="9"/>
    </row>
    <row r="69" spans="1:15">
      <c r="A69" s="122"/>
      <c r="B69" s="129" t="s">
        <v>133</v>
      </c>
      <c r="C69" s="129"/>
      <c r="D69" s="129"/>
      <c r="E69" s="129"/>
      <c r="F69" s="70">
        <v>30</v>
      </c>
      <c r="G69" s="73" t="s">
        <v>427</v>
      </c>
      <c r="H69" s="116"/>
      <c r="I69" s="70">
        <v>5</v>
      </c>
      <c r="J69" s="76"/>
      <c r="K69" s="92"/>
      <c r="L69" s="92"/>
      <c r="M69" s="92"/>
      <c r="N69" s="97"/>
    </row>
    <row r="70" spans="1:15">
      <c r="A70" s="116"/>
      <c r="B70" s="167"/>
      <c r="C70" s="168"/>
      <c r="D70" s="168"/>
      <c r="E70" s="169"/>
      <c r="F70" s="24"/>
      <c r="G70" s="71"/>
      <c r="H70" s="116"/>
      <c r="I70" s="70"/>
      <c r="J70" s="77"/>
      <c r="K70" s="32"/>
      <c r="L70" s="32"/>
      <c r="M70" s="4"/>
      <c r="N70" s="9"/>
    </row>
    <row r="71" spans="1:15">
      <c r="A71" s="116"/>
      <c r="B71" s="125" t="s">
        <v>428</v>
      </c>
      <c r="C71" s="126"/>
      <c r="D71" s="126"/>
      <c r="E71" s="127"/>
      <c r="F71" s="70">
        <v>35</v>
      </c>
      <c r="G71" s="24"/>
      <c r="H71" s="24"/>
      <c r="I71" s="24"/>
      <c r="J71" s="77"/>
      <c r="K71" s="32"/>
      <c r="L71" s="32"/>
      <c r="M71" s="4"/>
      <c r="N71" s="10" t="s">
        <v>23</v>
      </c>
    </row>
    <row r="72" spans="1:15">
      <c r="A72" s="116"/>
      <c r="B72" s="125" t="s">
        <v>403</v>
      </c>
      <c r="C72" s="126"/>
      <c r="D72" s="126"/>
      <c r="E72" s="127"/>
      <c r="F72" s="57"/>
      <c r="G72" s="24"/>
      <c r="H72" s="24"/>
      <c r="I72" s="24"/>
      <c r="J72" s="77"/>
      <c r="K72" s="32"/>
      <c r="L72" s="32"/>
      <c r="M72" s="32"/>
      <c r="N72" s="9" t="s">
        <v>23</v>
      </c>
    </row>
    <row r="73" spans="1:15">
      <c r="A73" s="116"/>
      <c r="B73" s="125" t="s">
        <v>249</v>
      </c>
      <c r="C73" s="126"/>
      <c r="D73" s="126"/>
      <c r="E73" s="127"/>
      <c r="F73" s="57"/>
      <c r="G73" s="24"/>
      <c r="H73" s="24"/>
      <c r="I73" s="24"/>
      <c r="J73" s="77"/>
      <c r="K73" s="32"/>
      <c r="L73" s="32"/>
      <c r="M73" s="32"/>
      <c r="N73" s="9" t="s">
        <v>23</v>
      </c>
    </row>
    <row r="74" spans="1:15">
      <c r="A74" s="1">
        <f>(A68+A69+A70+A71+A72+A73)/60</f>
        <v>0</v>
      </c>
      <c r="B74" s="143" t="s">
        <v>27</v>
      </c>
      <c r="C74" s="143"/>
      <c r="D74" s="143"/>
      <c r="E74" s="143"/>
      <c r="F74" s="1">
        <f>(F68+F70+F71+F72+F73+F69)/60</f>
        <v>1.25</v>
      </c>
      <c r="G74" s="116"/>
      <c r="H74" s="116">
        <f>H68+H70+H71</f>
        <v>2</v>
      </c>
      <c r="I74" s="116"/>
      <c r="J74" s="120"/>
      <c r="K74" s="4"/>
      <c r="L74" s="4"/>
      <c r="M74" s="4"/>
      <c r="N74" s="9"/>
    </row>
    <row r="75" spans="1:15" ht="15.75" thickBot="1">
      <c r="A75" s="15">
        <f>(A9+A17+A27+A37+A51+A59+A66+A74)*60</f>
        <v>0</v>
      </c>
      <c r="E75" t="s">
        <v>71</v>
      </c>
      <c r="F75">
        <f>(F9+F17+F27+F37+F51+F59+F66+F74)/8</f>
        <v>2.9958333333333331</v>
      </c>
    </row>
    <row r="76" spans="1:15">
      <c r="A76" s="16"/>
      <c r="B76" s="146" t="s">
        <v>2</v>
      </c>
      <c r="C76" s="146"/>
      <c r="D76" s="146"/>
      <c r="E76" s="146"/>
    </row>
    <row r="77" spans="1:15">
      <c r="A77" s="17">
        <f>A5+A20+A44+A62</f>
        <v>0</v>
      </c>
      <c r="B77" s="142" t="s">
        <v>3</v>
      </c>
      <c r="C77" s="142"/>
      <c r="D77" s="142"/>
      <c r="E77" s="142"/>
      <c r="G77" t="s">
        <v>72</v>
      </c>
      <c r="H77" s="90">
        <f>F9+F17+F27+F37+F51+F59+F66+F74</f>
        <v>23.966666666666665</v>
      </c>
    </row>
    <row r="78" spans="1:15" ht="15.75" thickBot="1">
      <c r="A78" s="17">
        <f>A6+A14+A24+A31+A45+A56+A63+A71</f>
        <v>0</v>
      </c>
      <c r="B78" s="139" t="s">
        <v>73</v>
      </c>
      <c r="C78" s="140"/>
      <c r="D78" s="140"/>
      <c r="E78" s="141"/>
    </row>
    <row r="79" spans="1:15" ht="15.75" thickBot="1">
      <c r="A79" s="17">
        <f>A12+A30+A55+A70</f>
        <v>0</v>
      </c>
      <c r="B79" s="139" t="s">
        <v>74</v>
      </c>
      <c r="C79" s="140"/>
      <c r="D79" s="140"/>
      <c r="E79" s="141"/>
      <c r="G79" s="132" t="s">
        <v>429</v>
      </c>
      <c r="H79" s="133"/>
      <c r="I79" s="134"/>
      <c r="J79" s="91">
        <f>H77+'CICLO 8-D57 A D64'!H79+'CICLO 7-D49 A D56'!H79+'CICLO 6-D41 A D48'!H75+'CICLO 5-D33 A D40'!H70+'CICLO 4-D25 A D32'!H70+'CICLO 3-D17 A 24'!H69+'CICLO 2-D9 A D16'!H69+'CICLO 1-D1 A D8'!H71</f>
        <v>282.01666666666665</v>
      </c>
    </row>
    <row r="80" spans="1:15">
      <c r="A80" s="17">
        <f>A3+A11+A19+A29+A43+A53+A61+A68</f>
        <v>0</v>
      </c>
      <c r="B80" s="139" t="s">
        <v>75</v>
      </c>
      <c r="C80" s="140"/>
      <c r="D80" s="140"/>
      <c r="E80" s="141"/>
    </row>
    <row r="81" spans="1:5">
      <c r="A81" s="17"/>
      <c r="B81" s="139" t="s">
        <v>76</v>
      </c>
      <c r="C81" s="140"/>
      <c r="D81" s="140"/>
      <c r="E81" s="141"/>
    </row>
    <row r="82" spans="1:5" ht="15.75" thickBot="1">
      <c r="A82" s="18"/>
      <c r="B82" s="139" t="s">
        <v>8</v>
      </c>
      <c r="C82" s="140"/>
      <c r="D82" s="140"/>
      <c r="E82" s="141"/>
    </row>
    <row r="83" spans="1:5">
      <c r="A83" s="14">
        <f>A76+A77+A78+A79+A80+A81+A82</f>
        <v>0</v>
      </c>
      <c r="B83" s="138"/>
      <c r="C83" s="138"/>
      <c r="D83" s="138"/>
      <c r="E83" s="138"/>
    </row>
    <row r="84" spans="1:5">
      <c r="A84" s="14">
        <f>120*8+A83</f>
        <v>960</v>
      </c>
      <c r="B84" s="138" t="s">
        <v>77</v>
      </c>
      <c r="C84" s="138"/>
      <c r="D84" s="138"/>
      <c r="E84" s="8"/>
    </row>
    <row r="85" spans="1:5">
      <c r="A85" s="14"/>
      <c r="B85" s="128"/>
      <c r="C85" s="128"/>
      <c r="D85" s="128"/>
    </row>
  </sheetData>
  <mergeCells count="104">
    <mergeCell ref="G79:I79"/>
    <mergeCell ref="B82:E82"/>
    <mergeCell ref="B83:E83"/>
    <mergeCell ref="B84:D84"/>
    <mergeCell ref="B85:D85"/>
    <mergeCell ref="B76:E76"/>
    <mergeCell ref="B77:E77"/>
    <mergeCell ref="B78:E78"/>
    <mergeCell ref="B79:E79"/>
    <mergeCell ref="B80:E80"/>
    <mergeCell ref="B81:E81"/>
    <mergeCell ref="B69:E69"/>
    <mergeCell ref="B70:E70"/>
    <mergeCell ref="B71:E71"/>
    <mergeCell ref="B72:E72"/>
    <mergeCell ref="B73:E73"/>
    <mergeCell ref="B74:E74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  <mergeCell ref="B45:E45"/>
    <mergeCell ref="B46:E46"/>
    <mergeCell ref="B47:E47"/>
    <mergeCell ref="B48:E48"/>
    <mergeCell ref="B49:E49"/>
    <mergeCell ref="B50:E50"/>
    <mergeCell ref="B35:E35"/>
    <mergeCell ref="B36:E36"/>
    <mergeCell ref="B37:E37"/>
    <mergeCell ref="B42:E42"/>
    <mergeCell ref="B43:E43"/>
    <mergeCell ref="B44:E44"/>
    <mergeCell ref="B27:E27"/>
    <mergeCell ref="B28:E28"/>
    <mergeCell ref="B29:E29"/>
    <mergeCell ref="B30:E30"/>
    <mergeCell ref="B31:E31"/>
    <mergeCell ref="B34:E34"/>
    <mergeCell ref="B21:E21"/>
    <mergeCell ref="B22:E22"/>
    <mergeCell ref="B23:E23"/>
    <mergeCell ref="B24:E24"/>
    <mergeCell ref="B25:E25"/>
    <mergeCell ref="B26:E26"/>
    <mergeCell ref="B32:E32"/>
    <mergeCell ref="B33:E33"/>
    <mergeCell ref="B15:E15"/>
    <mergeCell ref="B16:E16"/>
    <mergeCell ref="B17:E17"/>
    <mergeCell ref="B18:E18"/>
    <mergeCell ref="B19:E19"/>
    <mergeCell ref="B20:E20"/>
    <mergeCell ref="B9:E9"/>
    <mergeCell ref="B10:E10"/>
    <mergeCell ref="B11:E11"/>
    <mergeCell ref="B12:E12"/>
    <mergeCell ref="B13:E13"/>
    <mergeCell ref="B14:E14"/>
    <mergeCell ref="B4:E4"/>
    <mergeCell ref="B5:E5"/>
    <mergeCell ref="B6:E6"/>
    <mergeCell ref="B7:E7"/>
    <mergeCell ref="P7:V7"/>
    <mergeCell ref="B8:E8"/>
    <mergeCell ref="AB2:AC2"/>
    <mergeCell ref="B3:E3"/>
    <mergeCell ref="P3:Q3"/>
    <mergeCell ref="R3:S3"/>
    <mergeCell ref="T3:U3"/>
    <mergeCell ref="V3:W3"/>
    <mergeCell ref="X3:Y3"/>
    <mergeCell ref="Z3:AA3"/>
    <mergeCell ref="AB3:AC3"/>
    <mergeCell ref="X1:Y1"/>
    <mergeCell ref="Z1:AA1"/>
    <mergeCell ref="AB1:AC1"/>
    <mergeCell ref="B2:E2"/>
    <mergeCell ref="P2:Q2"/>
    <mergeCell ref="R2:S2"/>
    <mergeCell ref="T2:U2"/>
    <mergeCell ref="V2:W2"/>
    <mergeCell ref="X2:Y2"/>
    <mergeCell ref="Z2:AA2"/>
    <mergeCell ref="A1:J1"/>
    <mergeCell ref="K1:N1"/>
    <mergeCell ref="P1:Q1"/>
    <mergeCell ref="R1:S1"/>
    <mergeCell ref="T1:U1"/>
    <mergeCell ref="V1:W1"/>
  </mergeCells>
  <pageMargins left="0.25" right="0.25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Moema Machado</dc:creator>
  <cp:keywords/>
  <dc:description/>
  <cp:lastModifiedBy>Convidado</cp:lastModifiedBy>
  <cp:revision/>
  <dcterms:created xsi:type="dcterms:W3CDTF">2016-08-14T22:26:20Z</dcterms:created>
  <dcterms:modified xsi:type="dcterms:W3CDTF">2017-06-09T22:30:11Z</dcterms:modified>
  <cp:category/>
  <cp:contentStatus/>
</cp:coreProperties>
</file>